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defaultThemeVersion="124226"/>
  <mc:AlternateContent xmlns:mc="http://schemas.openxmlformats.org/markup-compatibility/2006">
    <mc:Choice Requires="x15">
      <x15ac:absPath xmlns:x15ac="http://schemas.microsoft.com/office/spreadsheetml/2010/11/ac" url="P:\Reward, Engagement and Policy\Reward\Pay Awards\Local Pay Awards\Payscales\2024 Payscales\August 2024 Implementation\"/>
    </mc:Choice>
  </mc:AlternateContent>
  <xr:revisionPtr revIDLastSave="0" documentId="13_ncr:1_{BA075889-1AF8-43A1-B332-31B335F31CE6}" xr6:coauthVersionLast="47" xr6:coauthVersionMax="47" xr10:uidLastSave="{00000000-0000-0000-0000-000000000000}"/>
  <bookViews>
    <workbookView xWindow="-110" yWindow="-110" windowWidth="19420" windowHeight="10420" activeTab="4" xr2:uid="{00000000-000D-0000-FFFF-FFFF00000000}"/>
  </bookViews>
  <sheets>
    <sheet name="LandingPage" sheetId="17" r:id="rId1"/>
    <sheet name="Calculator" sheetId="16" r:id="rId2"/>
    <sheet name="USS_Table" sheetId="11" r:id="rId3"/>
    <sheet name="SAUL_CARE_Table" sheetId="14" r:id="rId4"/>
    <sheet name="SAUL_Start Table" sheetId="18" r:id="rId5"/>
    <sheet name="TaxBands_ContRates" sheetId="12" r:id="rId6"/>
  </sheets>
  <definedNames>
    <definedName name="Ee_NICs_nonPenSMART" localSheetId="1">Calculator!$E$18</definedName>
    <definedName name="Ee_NICs_nonPenSMART" localSheetId="3">SAUL_CARE_Table!$F1</definedName>
    <definedName name="Ee_NICs_nonPenSMART" localSheetId="4">'SAUL_Start Table'!$F1</definedName>
    <definedName name="Ee_NICs_nonPenSMART" localSheetId="2">USS_Table!$F1</definedName>
    <definedName name="Ee_NICs_PenSmart" localSheetId="1">Calculator!$E$20</definedName>
    <definedName name="Ee_NICs_PenSmart" localSheetId="3">SAUL_CARE_Table!$G1</definedName>
    <definedName name="Ee_NICs_PenSmart" localSheetId="4">'SAUL_Start Table'!$G1</definedName>
    <definedName name="Ee_NICs_PenSmart" localSheetId="2">USS_Table!$G1</definedName>
    <definedName name="Ee_NISaving" localSheetId="1">Calculator!$E$22</definedName>
    <definedName name="Ee_NISaving" localSheetId="3">SAUL_CARE_Table!$J1</definedName>
    <definedName name="Ee_NISaving" localSheetId="4">'SAUL_Start Table'!$J1</definedName>
    <definedName name="Ee_NISaving" localSheetId="2">USS_Table!$J1</definedName>
    <definedName name="Ee_StandardConts" localSheetId="1">Calculator!$E$12</definedName>
    <definedName name="Ee_StandardConts" localSheetId="3">SAUL_CARE_Table!$D1</definedName>
    <definedName name="Ee_StandardConts" localSheetId="4">'SAUL_Start Table'!$D1</definedName>
    <definedName name="Ee_StandardConts" localSheetId="2">USS_Table!$D1</definedName>
    <definedName name="Er_ContInclPenSMART" localSheetId="1">Calculator!$E$28</definedName>
    <definedName name="Er_ContInclPenSMART" localSheetId="3">SAUL_CARE_Table!$I1</definedName>
    <definedName name="Er_ContInclPenSMART" localSheetId="4">'SAUL_Start Table'!$I1</definedName>
    <definedName name="Er_ContInclPenSMART" localSheetId="2">USS_Table!$I1</definedName>
    <definedName name="Er_StandardCont" localSheetId="1">Calculator!$E$25</definedName>
    <definedName name="Er_StandardCont" localSheetId="3">SAUL_CARE_Table!$H1</definedName>
    <definedName name="Er_StandardCont" localSheetId="4">'SAUL_Start Table'!$H1</definedName>
    <definedName name="Er_StandardCont" localSheetId="2">USS_Table!$H1</definedName>
    <definedName name="NIBand1">TaxBands_ContRates!$D$9</definedName>
    <definedName name="NIBand1_Ee_Rate">TaxBands_ContRates!$G$9</definedName>
    <definedName name="NIBand1_Er_Rate">TaxBands_ContRates!$J$9</definedName>
    <definedName name="NIBand2">TaxBands_ContRates!$D$10</definedName>
    <definedName name="NIBand2_Ee_Rate">TaxBands_ContRates!$G$10</definedName>
    <definedName name="NIBand2_Er_Rate">TaxBands_ContRates!$J$10</definedName>
    <definedName name="NIBand3">TaxBands_ContRates!$D$11</definedName>
    <definedName name="NIBand3_Ee_Rate">TaxBands_ContRates!$G$11</definedName>
    <definedName name="NIBand3_Er_Rate">TaxBands_ContRates!$J$11</definedName>
    <definedName name="NIBand4">TaxBands_ContRates!$D$12</definedName>
    <definedName name="NIBand4_Ee_Rate">TaxBands_ContRates!$G$12</definedName>
    <definedName name="NIBand4_Er_Rate">TaxBands_ContRates!$J$12</definedName>
    <definedName name="NIBand5">TaxBands_ContRates!$D$13</definedName>
    <definedName name="NIBand5_Ee_Rate">TaxBands_ContRates!$G$13</definedName>
    <definedName name="NIBand5_Er_Rate">TaxBands_ContRates!$J$13</definedName>
    <definedName name="NIBand6">TaxBands_ContRates!$D$14</definedName>
    <definedName name="NIBand6_Ee_Rate">TaxBands_ContRates!$G$14</definedName>
    <definedName name="NIBand6_Er_Rate">TaxBands_ContRates!$J$14</definedName>
    <definedName name="NIBand7">TaxBands_ContRates!$D$15</definedName>
    <definedName name="NIBand7_Ee_Rate">TaxBands_ContRates!$G$15</definedName>
    <definedName name="NIBand7_Er_Rate">TaxBands_ContRates!$J$15</definedName>
    <definedName name="NIBand8">TaxBands_ContRates!$D$16</definedName>
    <definedName name="NIBand8_Ee_Rate">TaxBands_ContRates!$G$16</definedName>
    <definedName name="NIBand8_Er_Rate">TaxBands_ContRates!$J$16</definedName>
    <definedName name="PayScaleDate">TaxBands_ContRates!$D$2</definedName>
    <definedName name="PensionableSalary" localSheetId="1">Calculator!$E$10</definedName>
    <definedName name="PensionableSalary" localSheetId="3">SAUL_CARE_Table!$B1</definedName>
    <definedName name="PensionableSalary" localSheetId="4">'SAUL_Start Table'!$B1</definedName>
    <definedName name="PensionableSalary" localSheetId="2">USS_Table!$B1</definedName>
    <definedName name="PensionScheme" localSheetId="1">Calculator!$E$8</definedName>
    <definedName name="PensionSMARTSalary_Adjusted" localSheetId="1">Calculator!$E$15</definedName>
    <definedName name="PensionSMARTSalary_Adjusted" localSheetId="3">SAUL_CARE_Table!$E1</definedName>
    <definedName name="PensionSMARTSalary_Adjusted" localSheetId="4">'SAUL_Start Table'!$E1</definedName>
    <definedName name="PensionSMARTSalary_Adjusted" localSheetId="2">USS_Table!$E1</definedName>
    <definedName name="_xlnm.Print_Area" localSheetId="1">Calculator!$A$2:$G$30</definedName>
    <definedName name="_xlnm.Print_Area" localSheetId="3">SAUL_CARE_Table!$A$2:$J$198</definedName>
    <definedName name="_xlnm.Print_Area" localSheetId="4">'SAUL_Start Table'!$A$2:$J$198</definedName>
    <definedName name="_xlnm.Print_Area" localSheetId="5">TaxBands_ContRates!$A$1:$J$29</definedName>
    <definedName name="_xlnm.Print_Area" localSheetId="2">USS_Table!$A$2:$J$199</definedName>
    <definedName name="SAUL_Care_Ee_conts">TaxBands_ContRates!$D$22</definedName>
    <definedName name="SAUL_Care_Er_conts">TaxBands_ContRates!$G$22</definedName>
    <definedName name="SAUL_Start_Ee_Conts">TaxBands_ContRates!$D$23</definedName>
    <definedName name="SAUL_Start_Er_Conts">TaxBands_ContRates!$G$23</definedName>
    <definedName name="TaxYear">TaxBands_ContRates!$D$4</definedName>
    <definedName name="USS_Ee_conts">TaxBands_ContRates!$D$21</definedName>
    <definedName name="USS_Er_conts">TaxBands_ContRates!$G$21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6" l="1"/>
  <c r="H166" i="14"/>
  <c r="H168" i="14"/>
  <c r="H169" i="14"/>
  <c r="H170" i="14"/>
  <c r="H171" i="14"/>
  <c r="H172" i="14"/>
  <c r="H173" i="14"/>
  <c r="H174" i="14"/>
  <c r="H175" i="14"/>
  <c r="H176" i="14"/>
  <c r="H177" i="14"/>
  <c r="H178" i="14"/>
  <c r="H179" i="14"/>
  <c r="H180" i="14"/>
  <c r="H181" i="14"/>
  <c r="H182" i="14"/>
  <c r="H167" i="14"/>
  <c r="D168" i="14"/>
  <c r="E168" i="14" s="1"/>
  <c r="G168" i="14" s="1"/>
  <c r="D169" i="14"/>
  <c r="I169" i="14" s="1"/>
  <c r="D170" i="14"/>
  <c r="I170" i="14" s="1"/>
  <c r="D171" i="14"/>
  <c r="E171" i="14" s="1"/>
  <c r="G171" i="14" s="1"/>
  <c r="D172" i="14"/>
  <c r="D173" i="14"/>
  <c r="E173" i="14" s="1"/>
  <c r="G173" i="14" s="1"/>
  <c r="D174" i="14"/>
  <c r="I174" i="14" s="1"/>
  <c r="D175" i="14"/>
  <c r="E175" i="14" s="1"/>
  <c r="G175" i="14" s="1"/>
  <c r="D176" i="14"/>
  <c r="E176" i="14" s="1"/>
  <c r="G176" i="14" s="1"/>
  <c r="D177" i="14"/>
  <c r="I177" i="14" s="1"/>
  <c r="D178" i="14"/>
  <c r="E178" i="14" s="1"/>
  <c r="G178" i="14" s="1"/>
  <c r="D179" i="14"/>
  <c r="I179" i="14" s="1"/>
  <c r="D180" i="14"/>
  <c r="I180" i="14" s="1"/>
  <c r="D181" i="14"/>
  <c r="I181" i="14" s="1"/>
  <c r="D182" i="14"/>
  <c r="D167" i="14"/>
  <c r="E167" i="14" s="1"/>
  <c r="G167" i="14" s="1"/>
  <c r="H132" i="14"/>
  <c r="H133" i="14"/>
  <c r="H134" i="14"/>
  <c r="H135" i="14"/>
  <c r="H136" i="14"/>
  <c r="H137" i="14"/>
  <c r="H138" i="14"/>
  <c r="H139" i="14"/>
  <c r="H140" i="14"/>
  <c r="H141" i="14"/>
  <c r="H142" i="14"/>
  <c r="H143" i="14"/>
  <c r="H144" i="14"/>
  <c r="H145" i="14"/>
  <c r="H146" i="14"/>
  <c r="H131" i="14"/>
  <c r="D132" i="14"/>
  <c r="I132" i="14" s="1"/>
  <c r="D133" i="14"/>
  <c r="I133" i="14" s="1"/>
  <c r="D134" i="14"/>
  <c r="D135" i="14"/>
  <c r="I135" i="14" s="1"/>
  <c r="D136" i="14"/>
  <c r="D137" i="14"/>
  <c r="I137" i="14" s="1"/>
  <c r="D138" i="14"/>
  <c r="D139" i="14"/>
  <c r="E139" i="14" s="1"/>
  <c r="G139" i="14" s="1"/>
  <c r="D140" i="14"/>
  <c r="D141" i="14"/>
  <c r="E141" i="14" s="1"/>
  <c r="G141" i="14" s="1"/>
  <c r="D142" i="14"/>
  <c r="D143" i="14"/>
  <c r="I143" i="14" s="1"/>
  <c r="D144" i="14"/>
  <c r="I144" i="14" s="1"/>
  <c r="D145" i="14"/>
  <c r="I145" i="14" s="1"/>
  <c r="D146" i="14"/>
  <c r="D131" i="14"/>
  <c r="E131" i="14" s="1"/>
  <c r="G131" i="14" s="1"/>
  <c r="H130" i="14"/>
  <c r="D130" i="14"/>
  <c r="D71" i="14"/>
  <c r="H71" i="14"/>
  <c r="H73" i="14"/>
  <c r="H74" i="14"/>
  <c r="H75" i="14"/>
  <c r="H76" i="14"/>
  <c r="H77" i="14"/>
  <c r="H78" i="14"/>
  <c r="H79" i="14"/>
  <c r="H80" i="14"/>
  <c r="H81" i="14"/>
  <c r="H82" i="14"/>
  <c r="H83" i="14"/>
  <c r="H84" i="14"/>
  <c r="H85" i="14"/>
  <c r="H86" i="14"/>
  <c r="H87" i="14"/>
  <c r="H88" i="14"/>
  <c r="H89" i="14"/>
  <c r="H90" i="14"/>
  <c r="H91" i="14"/>
  <c r="H92" i="14"/>
  <c r="H93" i="14"/>
  <c r="H94" i="14"/>
  <c r="H95" i="14"/>
  <c r="H96" i="14"/>
  <c r="H97" i="14"/>
  <c r="H98" i="14"/>
  <c r="H99" i="14"/>
  <c r="H100" i="14"/>
  <c r="H101" i="14"/>
  <c r="H102" i="14"/>
  <c r="H103" i="14"/>
  <c r="H104" i="14"/>
  <c r="H105" i="14"/>
  <c r="H106" i="14"/>
  <c r="H107" i="14"/>
  <c r="H108" i="14"/>
  <c r="H109" i="14"/>
  <c r="H110" i="14"/>
  <c r="H111" i="14"/>
  <c r="H112" i="14"/>
  <c r="H113" i="14"/>
  <c r="H114" i="14"/>
  <c r="H115" i="14"/>
  <c r="H116" i="14"/>
  <c r="H117" i="14"/>
  <c r="H118" i="14"/>
  <c r="H119" i="14"/>
  <c r="H120" i="14"/>
  <c r="H121" i="14"/>
  <c r="H122" i="14"/>
  <c r="H123" i="14"/>
  <c r="H72" i="14"/>
  <c r="D73" i="14"/>
  <c r="D74" i="14"/>
  <c r="I74" i="14" s="1"/>
  <c r="D75" i="14"/>
  <c r="D76" i="14"/>
  <c r="E76" i="14" s="1"/>
  <c r="G76" i="14" s="1"/>
  <c r="D77" i="14"/>
  <c r="D78" i="14"/>
  <c r="D79" i="14"/>
  <c r="D80" i="14"/>
  <c r="E80" i="14" s="1"/>
  <c r="G80" i="14" s="1"/>
  <c r="J80" i="14" s="1"/>
  <c r="D81" i="14"/>
  <c r="D82" i="14"/>
  <c r="E82" i="14" s="1"/>
  <c r="G82" i="14" s="1"/>
  <c r="D83" i="14"/>
  <c r="D84" i="14"/>
  <c r="I84" i="14" s="1"/>
  <c r="D85" i="14"/>
  <c r="I85" i="14" s="1"/>
  <c r="D86" i="14"/>
  <c r="I86" i="14" s="1"/>
  <c r="D87" i="14"/>
  <c r="D88" i="14"/>
  <c r="I88" i="14" s="1"/>
  <c r="D89" i="14"/>
  <c r="E89" i="14" s="1"/>
  <c r="G89" i="14" s="1"/>
  <c r="D90" i="14"/>
  <c r="E90" i="14" s="1"/>
  <c r="G90" i="14" s="1"/>
  <c r="D91" i="14"/>
  <c r="D92" i="14"/>
  <c r="I92" i="14" s="1"/>
  <c r="D93" i="14"/>
  <c r="I93" i="14" s="1"/>
  <c r="D94" i="14"/>
  <c r="E94" i="14" s="1"/>
  <c r="G94" i="14" s="1"/>
  <c r="J94" i="14" s="1"/>
  <c r="D95" i="14"/>
  <c r="D96" i="14"/>
  <c r="I96" i="14" s="1"/>
  <c r="D97" i="14"/>
  <c r="I97" i="14" s="1"/>
  <c r="D98" i="14"/>
  <c r="E98" i="14" s="1"/>
  <c r="G98" i="14" s="1"/>
  <c r="D99" i="14"/>
  <c r="D100" i="14"/>
  <c r="E100" i="14" s="1"/>
  <c r="G100" i="14" s="1"/>
  <c r="D101" i="14"/>
  <c r="D102" i="14"/>
  <c r="I102" i="14" s="1"/>
  <c r="D103" i="14"/>
  <c r="D104" i="14"/>
  <c r="E104" i="14" s="1"/>
  <c r="G104" i="14" s="1"/>
  <c r="D105" i="14"/>
  <c r="E105" i="14" s="1"/>
  <c r="G105" i="14" s="1"/>
  <c r="D106" i="14"/>
  <c r="I106" i="14" s="1"/>
  <c r="D107" i="14"/>
  <c r="D108" i="14"/>
  <c r="E108" i="14" s="1"/>
  <c r="G108" i="14" s="1"/>
  <c r="D109" i="14"/>
  <c r="E109" i="14" s="1"/>
  <c r="G109" i="14" s="1"/>
  <c r="D110" i="14"/>
  <c r="E110" i="14" s="1"/>
  <c r="G110" i="14" s="1"/>
  <c r="J110" i="14" s="1"/>
  <c r="D111" i="14"/>
  <c r="D112" i="14"/>
  <c r="E112" i="14" s="1"/>
  <c r="G112" i="14" s="1"/>
  <c r="D113" i="14"/>
  <c r="E113" i="14" s="1"/>
  <c r="G113" i="14" s="1"/>
  <c r="J113" i="14" s="1"/>
  <c r="D114" i="14"/>
  <c r="E114" i="14" s="1"/>
  <c r="G114" i="14" s="1"/>
  <c r="D115" i="14"/>
  <c r="D116" i="14"/>
  <c r="I116" i="14" s="1"/>
  <c r="D117" i="14"/>
  <c r="D118" i="14"/>
  <c r="I118" i="14" s="1"/>
  <c r="D119" i="14"/>
  <c r="D120" i="14"/>
  <c r="E120" i="14" s="1"/>
  <c r="G120" i="14" s="1"/>
  <c r="D121" i="14"/>
  <c r="I121" i="14" s="1"/>
  <c r="D122" i="14"/>
  <c r="E122" i="14" s="1"/>
  <c r="G122" i="14" s="1"/>
  <c r="D123" i="14"/>
  <c r="D72" i="14"/>
  <c r="E72" i="14" s="1"/>
  <c r="G72" i="14" s="1"/>
  <c r="J72" i="14" s="1"/>
  <c r="H168" i="18"/>
  <c r="H169" i="18"/>
  <c r="H170" i="18"/>
  <c r="H171" i="18"/>
  <c r="I171" i="18" s="1"/>
  <c r="H172" i="18"/>
  <c r="H173" i="18"/>
  <c r="H174" i="18"/>
  <c r="H175" i="18"/>
  <c r="I175" i="18" s="1"/>
  <c r="H176" i="18"/>
  <c r="H177" i="18"/>
  <c r="I177" i="18" s="1"/>
  <c r="H178" i="18"/>
  <c r="H179" i="18"/>
  <c r="I179" i="18" s="1"/>
  <c r="H180" i="18"/>
  <c r="H181" i="18"/>
  <c r="H182" i="18"/>
  <c r="H167" i="18"/>
  <c r="I167" i="18" s="1"/>
  <c r="H166" i="18"/>
  <c r="D168" i="18"/>
  <c r="E168" i="18" s="1"/>
  <c r="G168" i="18" s="1"/>
  <c r="D169" i="18"/>
  <c r="D170" i="18"/>
  <c r="I170" i="18" s="1"/>
  <c r="D171" i="18"/>
  <c r="D172" i="18"/>
  <c r="D173" i="18"/>
  <c r="D174" i="18"/>
  <c r="I174" i="18" s="1"/>
  <c r="D175" i="18"/>
  <c r="D176" i="18"/>
  <c r="E176" i="18" s="1"/>
  <c r="G176" i="18" s="1"/>
  <c r="J176" i="18" s="1"/>
  <c r="D177" i="18"/>
  <c r="D178" i="18"/>
  <c r="I178" i="18" s="1"/>
  <c r="D179" i="18"/>
  <c r="D180" i="18"/>
  <c r="D181" i="18"/>
  <c r="E181" i="18" s="1"/>
  <c r="G181" i="18" s="1"/>
  <c r="D182" i="18"/>
  <c r="D167" i="18"/>
  <c r="D166" i="18"/>
  <c r="H132" i="18"/>
  <c r="H133" i="18"/>
  <c r="I133" i="18" s="1"/>
  <c r="H134" i="18"/>
  <c r="H135" i="18"/>
  <c r="H136" i="18"/>
  <c r="H137" i="18"/>
  <c r="I137" i="18" s="1"/>
  <c r="H138" i="18"/>
  <c r="H139" i="18"/>
  <c r="H140" i="18"/>
  <c r="I140" i="18" s="1"/>
  <c r="H141" i="18"/>
  <c r="H142" i="18"/>
  <c r="H143" i="18"/>
  <c r="H144" i="18"/>
  <c r="H145" i="18"/>
  <c r="H146" i="18"/>
  <c r="D132" i="18"/>
  <c r="D133" i="18"/>
  <c r="D134" i="18"/>
  <c r="E134" i="18" s="1"/>
  <c r="G134" i="18" s="1"/>
  <c r="J134" i="18" s="1"/>
  <c r="D135" i="18"/>
  <c r="E135" i="18" s="1"/>
  <c r="G135" i="18" s="1"/>
  <c r="D136" i="18"/>
  <c r="D137" i="18"/>
  <c r="D138" i="18"/>
  <c r="D139" i="18"/>
  <c r="I139" i="18" s="1"/>
  <c r="D140" i="18"/>
  <c r="D141" i="18"/>
  <c r="I141" i="18" s="1"/>
  <c r="D142" i="18"/>
  <c r="D143" i="18"/>
  <c r="I143" i="18" s="1"/>
  <c r="D144" i="18"/>
  <c r="D145" i="18"/>
  <c r="D146" i="18"/>
  <c r="E146" i="18" s="1"/>
  <c r="G146" i="18" s="1"/>
  <c r="H131" i="18"/>
  <c r="D131" i="18"/>
  <c r="H130" i="18"/>
  <c r="D130" i="18"/>
  <c r="H71" i="18"/>
  <c r="D71" i="18"/>
  <c r="H73" i="18"/>
  <c r="H74" i="18"/>
  <c r="H75" i="18"/>
  <c r="H76" i="18"/>
  <c r="H77" i="18"/>
  <c r="H78" i="18"/>
  <c r="H79" i="18"/>
  <c r="H80" i="18"/>
  <c r="H81" i="18"/>
  <c r="H82" i="18"/>
  <c r="H83" i="18"/>
  <c r="H84" i="18"/>
  <c r="H85" i="18"/>
  <c r="H86" i="18"/>
  <c r="H87" i="18"/>
  <c r="H88" i="18"/>
  <c r="H89" i="18"/>
  <c r="H90" i="18"/>
  <c r="H91" i="18"/>
  <c r="H92" i="18"/>
  <c r="H93" i="18"/>
  <c r="H94" i="18"/>
  <c r="H95" i="18"/>
  <c r="H96" i="18"/>
  <c r="H97" i="18"/>
  <c r="H98" i="18"/>
  <c r="H99" i="18"/>
  <c r="H100" i="18"/>
  <c r="H101" i="18"/>
  <c r="H102" i="18"/>
  <c r="H103" i="18"/>
  <c r="H104" i="18"/>
  <c r="H105" i="18"/>
  <c r="H106" i="18"/>
  <c r="H107" i="18"/>
  <c r="H108" i="18"/>
  <c r="H109" i="18"/>
  <c r="H110" i="18"/>
  <c r="H111" i="18"/>
  <c r="H112" i="18"/>
  <c r="H113" i="18"/>
  <c r="H114" i="18"/>
  <c r="H115" i="18"/>
  <c r="H116" i="18"/>
  <c r="H117" i="18"/>
  <c r="H118" i="18"/>
  <c r="H119" i="18"/>
  <c r="H120" i="18"/>
  <c r="H121" i="18"/>
  <c r="H122" i="18"/>
  <c r="H123" i="18"/>
  <c r="D73" i="18"/>
  <c r="E73" i="18" s="1"/>
  <c r="G73" i="18" s="1"/>
  <c r="D74" i="18"/>
  <c r="I74" i="18" s="1"/>
  <c r="D75" i="18"/>
  <c r="E75" i="18" s="1"/>
  <c r="G75" i="18" s="1"/>
  <c r="D76" i="18"/>
  <c r="I76" i="18" s="1"/>
  <c r="E76" i="18"/>
  <c r="G76" i="18" s="1"/>
  <c r="D77" i="18"/>
  <c r="E77" i="18" s="1"/>
  <c r="G77" i="18" s="1"/>
  <c r="D78" i="18"/>
  <c r="I78" i="18" s="1"/>
  <c r="E78" i="18"/>
  <c r="D79" i="18"/>
  <c r="E79" i="18" s="1"/>
  <c r="G79" i="18" s="1"/>
  <c r="J79" i="18" s="1"/>
  <c r="D80" i="18"/>
  <c r="I80" i="18" s="1"/>
  <c r="E80" i="18"/>
  <c r="G80" i="18" s="1"/>
  <c r="D81" i="18"/>
  <c r="E81" i="18" s="1"/>
  <c r="G81" i="18" s="1"/>
  <c r="D82" i="18"/>
  <c r="I82" i="18" s="1"/>
  <c r="D83" i="18"/>
  <c r="E83" i="18" s="1"/>
  <c r="G83" i="18" s="1"/>
  <c r="D84" i="18"/>
  <c r="I84" i="18" s="1"/>
  <c r="E84" i="18"/>
  <c r="G84" i="18" s="1"/>
  <c r="J84" i="18" s="1"/>
  <c r="D85" i="18"/>
  <c r="E85" i="18" s="1"/>
  <c r="G85" i="18" s="1"/>
  <c r="D86" i="18"/>
  <c r="I86" i="18" s="1"/>
  <c r="E86" i="18"/>
  <c r="G86" i="18" s="1"/>
  <c r="J86" i="18" s="1"/>
  <c r="D87" i="18"/>
  <c r="E87" i="18" s="1"/>
  <c r="G87" i="18" s="1"/>
  <c r="J87" i="18" s="1"/>
  <c r="D88" i="18"/>
  <c r="I88" i="18" s="1"/>
  <c r="E88" i="18"/>
  <c r="G88" i="18" s="1"/>
  <c r="D89" i="18"/>
  <c r="E89" i="18" s="1"/>
  <c r="G89" i="18" s="1"/>
  <c r="D90" i="18"/>
  <c r="I90" i="18" s="1"/>
  <c r="D91" i="18"/>
  <c r="E91" i="18" s="1"/>
  <c r="G91" i="18" s="1"/>
  <c r="D92" i="18"/>
  <c r="I92" i="18" s="1"/>
  <c r="E92" i="18"/>
  <c r="G92" i="18" s="1"/>
  <c r="D93" i="18"/>
  <c r="E93" i="18" s="1"/>
  <c r="G93" i="18" s="1"/>
  <c r="D94" i="18"/>
  <c r="I94" i="18" s="1"/>
  <c r="E94" i="18"/>
  <c r="D95" i="18"/>
  <c r="E95" i="18" s="1"/>
  <c r="G95" i="18" s="1"/>
  <c r="D96" i="18"/>
  <c r="I96" i="18" s="1"/>
  <c r="E96" i="18"/>
  <c r="G96" i="18" s="1"/>
  <c r="D97" i="18"/>
  <c r="E97" i="18" s="1"/>
  <c r="G97" i="18" s="1"/>
  <c r="D98" i="18"/>
  <c r="I98" i="18" s="1"/>
  <c r="D99" i="18"/>
  <c r="E99" i="18" s="1"/>
  <c r="G99" i="18" s="1"/>
  <c r="D100" i="18"/>
  <c r="I100" i="18" s="1"/>
  <c r="E100" i="18"/>
  <c r="D101" i="18"/>
  <c r="E101" i="18" s="1"/>
  <c r="G101" i="18" s="1"/>
  <c r="D102" i="18"/>
  <c r="I102" i="18" s="1"/>
  <c r="E102" i="18"/>
  <c r="G102" i="18" s="1"/>
  <c r="D103" i="18"/>
  <c r="E103" i="18" s="1"/>
  <c r="G103" i="18" s="1"/>
  <c r="D104" i="18"/>
  <c r="I104" i="18" s="1"/>
  <c r="E104" i="18"/>
  <c r="G104" i="18" s="1"/>
  <c r="D105" i="18"/>
  <c r="E105" i="18" s="1"/>
  <c r="G105" i="18" s="1"/>
  <c r="D106" i="18"/>
  <c r="I106" i="18" s="1"/>
  <c r="D107" i="18"/>
  <c r="E107" i="18" s="1"/>
  <c r="G107" i="18" s="1"/>
  <c r="D108" i="18"/>
  <c r="I108" i="18" s="1"/>
  <c r="E108" i="18"/>
  <c r="G108" i="18" s="1"/>
  <c r="J108" i="18" s="1"/>
  <c r="D109" i="18"/>
  <c r="E109" i="18" s="1"/>
  <c r="G109" i="18" s="1"/>
  <c r="D110" i="18"/>
  <c r="I110" i="18" s="1"/>
  <c r="E110" i="18"/>
  <c r="G110" i="18" s="1"/>
  <c r="D111" i="18"/>
  <c r="E111" i="18" s="1"/>
  <c r="G111" i="18" s="1"/>
  <c r="J111" i="18" s="1"/>
  <c r="D112" i="18"/>
  <c r="I112" i="18" s="1"/>
  <c r="E112" i="18"/>
  <c r="D113" i="18"/>
  <c r="E113" i="18" s="1"/>
  <c r="G113" i="18" s="1"/>
  <c r="J113" i="18" s="1"/>
  <c r="D114" i="18"/>
  <c r="I114" i="18" s="1"/>
  <c r="D115" i="18"/>
  <c r="E115" i="18" s="1"/>
  <c r="G115" i="18" s="1"/>
  <c r="D116" i="18"/>
  <c r="I116" i="18" s="1"/>
  <c r="E116" i="18"/>
  <c r="G116" i="18" s="1"/>
  <c r="D117" i="18"/>
  <c r="E117" i="18" s="1"/>
  <c r="G117" i="18" s="1"/>
  <c r="D118" i="18"/>
  <c r="I118" i="18" s="1"/>
  <c r="E118" i="18"/>
  <c r="G118" i="18" s="1"/>
  <c r="D119" i="18"/>
  <c r="E119" i="18" s="1"/>
  <c r="G119" i="18" s="1"/>
  <c r="D120" i="18"/>
  <c r="I120" i="18" s="1"/>
  <c r="E120" i="18"/>
  <c r="D121" i="18"/>
  <c r="E121" i="18" s="1"/>
  <c r="G121" i="18" s="1"/>
  <c r="J121" i="18" s="1"/>
  <c r="D122" i="18"/>
  <c r="I122" i="18" s="1"/>
  <c r="D123" i="18"/>
  <c r="E123" i="18" s="1"/>
  <c r="G123" i="18" s="1"/>
  <c r="H72" i="18"/>
  <c r="D72" i="18"/>
  <c r="I72" i="18" s="1"/>
  <c r="H12" i="18"/>
  <c r="H12" i="14"/>
  <c r="D12" i="18"/>
  <c r="D12" i="14"/>
  <c r="H14" i="18"/>
  <c r="H15" i="18"/>
  <c r="H16" i="18"/>
  <c r="H17" i="18"/>
  <c r="H18" i="18"/>
  <c r="H19" i="18"/>
  <c r="H20" i="18"/>
  <c r="H21" i="18"/>
  <c r="H22" i="18"/>
  <c r="H23" i="18"/>
  <c r="H24" i="18"/>
  <c r="H25" i="18"/>
  <c r="H26" i="18"/>
  <c r="H27" i="18"/>
  <c r="H28" i="18"/>
  <c r="H29" i="18"/>
  <c r="H30" i="18"/>
  <c r="H31" i="18"/>
  <c r="H32" i="18"/>
  <c r="H33" i="18"/>
  <c r="H34" i="18"/>
  <c r="H35" i="18"/>
  <c r="H36" i="18"/>
  <c r="H37" i="18"/>
  <c r="H38" i="18"/>
  <c r="H39" i="18"/>
  <c r="H40" i="18"/>
  <c r="H41" i="18"/>
  <c r="H42" i="18"/>
  <c r="H43" i="18"/>
  <c r="H44" i="18"/>
  <c r="H45" i="18"/>
  <c r="H46" i="18"/>
  <c r="H47" i="18"/>
  <c r="H48" i="18"/>
  <c r="H49" i="18"/>
  <c r="H50" i="18"/>
  <c r="H51" i="18"/>
  <c r="H52" i="18"/>
  <c r="H53" i="18"/>
  <c r="H54" i="18"/>
  <c r="H55" i="18"/>
  <c r="H56" i="18"/>
  <c r="H57" i="18"/>
  <c r="H58" i="18"/>
  <c r="H59" i="18"/>
  <c r="H60" i="18"/>
  <c r="H61" i="18"/>
  <c r="H62" i="18"/>
  <c r="H63" i="18"/>
  <c r="H64" i="18"/>
  <c r="H13" i="18"/>
  <c r="D14" i="18"/>
  <c r="D15" i="18"/>
  <c r="D16" i="18"/>
  <c r="E16" i="18" s="1"/>
  <c r="G16" i="18" s="1"/>
  <c r="D17" i="18"/>
  <c r="I17" i="18" s="1"/>
  <c r="D18" i="18"/>
  <c r="D19" i="18"/>
  <c r="D20" i="18"/>
  <c r="E20" i="18" s="1"/>
  <c r="G20" i="18" s="1"/>
  <c r="D21" i="18"/>
  <c r="I21" i="18" s="1"/>
  <c r="D22" i="18"/>
  <c r="D23" i="18"/>
  <c r="D24" i="18"/>
  <c r="I24" i="18" s="1"/>
  <c r="D25" i="18"/>
  <c r="I25" i="18" s="1"/>
  <c r="D26" i="18"/>
  <c r="D27" i="18"/>
  <c r="D28" i="18"/>
  <c r="E28" i="18" s="1"/>
  <c r="G28" i="18" s="1"/>
  <c r="D29" i="18"/>
  <c r="I29" i="18" s="1"/>
  <c r="D30" i="18"/>
  <c r="D31" i="18"/>
  <c r="D32" i="18"/>
  <c r="E32" i="18" s="1"/>
  <c r="G32" i="18" s="1"/>
  <c r="D33" i="18"/>
  <c r="I33" i="18" s="1"/>
  <c r="D34" i="18"/>
  <c r="D35" i="18"/>
  <c r="D36" i="18"/>
  <c r="E36" i="18" s="1"/>
  <c r="G36" i="18" s="1"/>
  <c r="J36" i="18" s="1"/>
  <c r="D37" i="18"/>
  <c r="E37" i="18" s="1"/>
  <c r="G37" i="18" s="1"/>
  <c r="D38" i="18"/>
  <c r="D39" i="18"/>
  <c r="D40" i="18"/>
  <c r="D41" i="18"/>
  <c r="I41" i="18" s="1"/>
  <c r="D42" i="18"/>
  <c r="D43" i="18"/>
  <c r="D44" i="18"/>
  <c r="E44" i="18" s="1"/>
  <c r="G44" i="18" s="1"/>
  <c r="D45" i="18"/>
  <c r="E45" i="18" s="1"/>
  <c r="G45" i="18" s="1"/>
  <c r="D46" i="18"/>
  <c r="D47" i="18"/>
  <c r="D48" i="18"/>
  <c r="I48" i="18" s="1"/>
  <c r="D49" i="18"/>
  <c r="I49" i="18" s="1"/>
  <c r="D50" i="18"/>
  <c r="D51" i="18"/>
  <c r="D52" i="18"/>
  <c r="D53" i="18"/>
  <c r="E53" i="18" s="1"/>
  <c r="G53" i="18" s="1"/>
  <c r="J53" i="18" s="1"/>
  <c r="D54" i="18"/>
  <c r="D55" i="18"/>
  <c r="D56" i="18"/>
  <c r="E56" i="18" s="1"/>
  <c r="G56" i="18" s="1"/>
  <c r="D57" i="18"/>
  <c r="E57" i="18" s="1"/>
  <c r="G57" i="18" s="1"/>
  <c r="J57" i="18" s="1"/>
  <c r="D58" i="18"/>
  <c r="D59" i="18"/>
  <c r="D60" i="18"/>
  <c r="I60" i="18" s="1"/>
  <c r="D61" i="18"/>
  <c r="E61" i="18" s="1"/>
  <c r="G61" i="18" s="1"/>
  <c r="J61" i="18" s="1"/>
  <c r="D62" i="18"/>
  <c r="D63" i="18"/>
  <c r="D64" i="18"/>
  <c r="E64" i="18" s="1"/>
  <c r="G64" i="18" s="1"/>
  <c r="J64" i="18" s="1"/>
  <c r="D13" i="18"/>
  <c r="I13" i="18" s="1"/>
  <c r="D14" i="14"/>
  <c r="D15" i="14"/>
  <c r="D16" i="14"/>
  <c r="I16" i="14" s="1"/>
  <c r="D17" i="14"/>
  <c r="E17" i="14" s="1"/>
  <c r="G17" i="14" s="1"/>
  <c r="D18" i="14"/>
  <c r="D19" i="14"/>
  <c r="D20" i="14"/>
  <c r="E20" i="14" s="1"/>
  <c r="G20" i="14" s="1"/>
  <c r="D21" i="14"/>
  <c r="E21" i="14" s="1"/>
  <c r="G21" i="14" s="1"/>
  <c r="D22" i="14"/>
  <c r="D23" i="14"/>
  <c r="D24" i="14"/>
  <c r="E24" i="14" s="1"/>
  <c r="G24" i="14" s="1"/>
  <c r="D25" i="14"/>
  <c r="D26" i="14"/>
  <c r="D27" i="14"/>
  <c r="D28" i="14"/>
  <c r="I28" i="14" s="1"/>
  <c r="D29" i="14"/>
  <c r="E29" i="14" s="1"/>
  <c r="G29" i="14" s="1"/>
  <c r="D30" i="14"/>
  <c r="D31" i="14"/>
  <c r="D32" i="14"/>
  <c r="E32" i="14" s="1"/>
  <c r="G32" i="14" s="1"/>
  <c r="D33" i="14"/>
  <c r="E33" i="14" s="1"/>
  <c r="G33" i="14" s="1"/>
  <c r="J33" i="14" s="1"/>
  <c r="D34" i="14"/>
  <c r="D35" i="14"/>
  <c r="D36" i="14"/>
  <c r="I36" i="14" s="1"/>
  <c r="D37" i="14"/>
  <c r="D38" i="14"/>
  <c r="D39" i="14"/>
  <c r="D40" i="14"/>
  <c r="E40" i="14" s="1"/>
  <c r="G40" i="14" s="1"/>
  <c r="D41" i="14"/>
  <c r="E41" i="14" s="1"/>
  <c r="G41" i="14" s="1"/>
  <c r="D42" i="14"/>
  <c r="D43" i="14"/>
  <c r="D44" i="14"/>
  <c r="I44" i="14" s="1"/>
  <c r="D45" i="14"/>
  <c r="E45" i="14" s="1"/>
  <c r="G45" i="14" s="1"/>
  <c r="D46" i="14"/>
  <c r="D47" i="14"/>
  <c r="D48" i="14"/>
  <c r="I48" i="14" s="1"/>
  <c r="D49" i="14"/>
  <c r="E49" i="14" s="1"/>
  <c r="G49" i="14" s="1"/>
  <c r="J49" i="14" s="1"/>
  <c r="D50" i="14"/>
  <c r="D51" i="14"/>
  <c r="D52" i="14"/>
  <c r="E52" i="14" s="1"/>
  <c r="G52" i="14" s="1"/>
  <c r="D53" i="14"/>
  <c r="D54" i="14"/>
  <c r="D55" i="14"/>
  <c r="D56" i="14"/>
  <c r="E56" i="14" s="1"/>
  <c r="G56" i="14" s="1"/>
  <c r="D57" i="14"/>
  <c r="D58" i="14"/>
  <c r="D59" i="14"/>
  <c r="D60" i="14"/>
  <c r="E60" i="14" s="1"/>
  <c r="G60" i="14" s="1"/>
  <c r="D61" i="14"/>
  <c r="D62" i="14"/>
  <c r="D63" i="14"/>
  <c r="D64" i="14"/>
  <c r="I64" i="14" s="1"/>
  <c r="D13" i="14"/>
  <c r="E13" i="14" s="1"/>
  <c r="G13" i="14" s="1"/>
  <c r="J13" i="14" s="1"/>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64" i="14"/>
  <c r="H13" i="14"/>
  <c r="E173" i="18"/>
  <c r="G173" i="18" s="1"/>
  <c r="E175" i="18"/>
  <c r="G175" i="18" s="1"/>
  <c r="E167" i="18"/>
  <c r="G167" i="18" s="1"/>
  <c r="I132" i="18"/>
  <c r="E137" i="18"/>
  <c r="G137" i="18" s="1"/>
  <c r="I144" i="18"/>
  <c r="E145" i="18"/>
  <c r="G145" i="18"/>
  <c r="F77" i="18"/>
  <c r="F93" i="18"/>
  <c r="I15" i="18"/>
  <c r="I19" i="18"/>
  <c r="I23" i="18"/>
  <c r="I27" i="18"/>
  <c r="I31" i="18"/>
  <c r="I39" i="18"/>
  <c r="I47" i="18"/>
  <c r="I55" i="18"/>
  <c r="I59" i="18"/>
  <c r="I63" i="18"/>
  <c r="E19" i="18"/>
  <c r="G19" i="18" s="1"/>
  <c r="E27" i="18"/>
  <c r="G27" i="18" s="1"/>
  <c r="E42" i="18"/>
  <c r="G42" i="18"/>
  <c r="E50" i="18"/>
  <c r="G50" i="18"/>
  <c r="E52" i="18"/>
  <c r="G52" i="18" s="1"/>
  <c r="E59" i="18"/>
  <c r="G59" i="18" s="1"/>
  <c r="E60" i="18"/>
  <c r="G60" i="18" s="1"/>
  <c r="H195" i="18"/>
  <c r="F195" i="18"/>
  <c r="D195" i="18"/>
  <c r="H194" i="18"/>
  <c r="F194" i="18"/>
  <c r="D194" i="18"/>
  <c r="E194" i="18"/>
  <c r="G194" i="18"/>
  <c r="J194" i="18"/>
  <c r="H193" i="18"/>
  <c r="F193" i="18"/>
  <c r="D193" i="18"/>
  <c r="I193" i="18"/>
  <c r="H192" i="18"/>
  <c r="F192" i="18"/>
  <c r="D192" i="18"/>
  <c r="E192" i="18"/>
  <c r="G192" i="18"/>
  <c r="H191" i="18"/>
  <c r="F191" i="18"/>
  <c r="D191" i="18"/>
  <c r="E191" i="18"/>
  <c r="G191" i="18"/>
  <c r="J191" i="18" s="1"/>
  <c r="H190" i="18"/>
  <c r="F190" i="18"/>
  <c r="D190" i="18"/>
  <c r="E190" i="18"/>
  <c r="G190" i="18"/>
  <c r="H189" i="18"/>
  <c r="F189" i="18"/>
  <c r="D189" i="18"/>
  <c r="H188" i="18"/>
  <c r="F188" i="18"/>
  <c r="D188" i="18"/>
  <c r="H187" i="18"/>
  <c r="F187" i="18"/>
  <c r="D187" i="18"/>
  <c r="H186" i="18"/>
  <c r="F186" i="18"/>
  <c r="J186" i="18" s="1"/>
  <c r="E186" i="18"/>
  <c r="G186" i="18"/>
  <c r="D186" i="18"/>
  <c r="H185" i="18"/>
  <c r="F185" i="18"/>
  <c r="D185" i="18"/>
  <c r="E185" i="18"/>
  <c r="G185" i="18"/>
  <c r="J185" i="18" s="1"/>
  <c r="H184" i="18"/>
  <c r="F184" i="18"/>
  <c r="D184" i="18"/>
  <c r="E184" i="18"/>
  <c r="G184" i="18"/>
  <c r="H183" i="18"/>
  <c r="F183" i="18"/>
  <c r="D183" i="18"/>
  <c r="E183" i="18"/>
  <c r="G183" i="18"/>
  <c r="F182" i="18"/>
  <c r="F181" i="18"/>
  <c r="F180" i="18"/>
  <c r="F179" i="18"/>
  <c r="F178" i="18"/>
  <c r="F177" i="18"/>
  <c r="E177" i="18"/>
  <c r="G177" i="18" s="1"/>
  <c r="F176" i="18"/>
  <c r="F175" i="18"/>
  <c r="F174" i="18"/>
  <c r="E174" i="18"/>
  <c r="G174" i="18" s="1"/>
  <c r="F173" i="18"/>
  <c r="F172" i="18"/>
  <c r="F171" i="18"/>
  <c r="F170" i="18"/>
  <c r="F169" i="18"/>
  <c r="E169" i="18"/>
  <c r="G169" i="18"/>
  <c r="F168" i="18"/>
  <c r="F167" i="18"/>
  <c r="H159" i="18"/>
  <c r="F159" i="18"/>
  <c r="D159" i="18"/>
  <c r="E159" i="18"/>
  <c r="G159" i="18"/>
  <c r="J159" i="18" s="1"/>
  <c r="H158" i="18"/>
  <c r="F158" i="18"/>
  <c r="D158" i="18"/>
  <c r="H157" i="18"/>
  <c r="F157" i="18"/>
  <c r="D157" i="18"/>
  <c r="I157" i="18"/>
  <c r="H156" i="18"/>
  <c r="F156" i="18"/>
  <c r="D156" i="18"/>
  <c r="H155" i="18"/>
  <c r="F155" i="18"/>
  <c r="D155" i="18"/>
  <c r="H154" i="18"/>
  <c r="F154" i="18"/>
  <c r="D154" i="18"/>
  <c r="E154" i="18"/>
  <c r="G154" i="18"/>
  <c r="H153" i="18"/>
  <c r="F153" i="18"/>
  <c r="J153" i="18" s="1"/>
  <c r="D153" i="18"/>
  <c r="E153" i="18"/>
  <c r="G153" i="18"/>
  <c r="H152" i="18"/>
  <c r="F152" i="18"/>
  <c r="D152" i="18"/>
  <c r="H151" i="18"/>
  <c r="F151" i="18"/>
  <c r="D151" i="18"/>
  <c r="H150" i="18"/>
  <c r="F150" i="18"/>
  <c r="D150" i="18"/>
  <c r="H149" i="18"/>
  <c r="F149" i="18"/>
  <c r="D149" i="18"/>
  <c r="I149" i="18"/>
  <c r="H148" i="18"/>
  <c r="F148" i="18"/>
  <c r="D148" i="18"/>
  <c r="E148" i="18"/>
  <c r="G148" i="18"/>
  <c r="J148" i="18"/>
  <c r="H147" i="18"/>
  <c r="F147" i="18"/>
  <c r="J147" i="18" s="1"/>
  <c r="D147" i="18"/>
  <c r="F146" i="18"/>
  <c r="F145" i="18"/>
  <c r="F144" i="18"/>
  <c r="F143" i="18"/>
  <c r="F142" i="18"/>
  <c r="F141" i="18"/>
  <c r="E141" i="18"/>
  <c r="G141" i="18"/>
  <c r="F140" i="18"/>
  <c r="F139" i="18"/>
  <c r="F138" i="18"/>
  <c r="F137" i="18"/>
  <c r="F136" i="18"/>
  <c r="E136" i="18"/>
  <c r="G136" i="18"/>
  <c r="F135" i="18"/>
  <c r="F134" i="18"/>
  <c r="F133" i="18"/>
  <c r="E133" i="18"/>
  <c r="G133" i="18" s="1"/>
  <c r="F132" i="18"/>
  <c r="F131" i="18"/>
  <c r="F123" i="18"/>
  <c r="F122" i="18"/>
  <c r="F121" i="18"/>
  <c r="F120" i="18"/>
  <c r="F119" i="18"/>
  <c r="F118" i="18"/>
  <c r="F117" i="18"/>
  <c r="F116" i="18"/>
  <c r="F115" i="18"/>
  <c r="F114" i="18"/>
  <c r="F113" i="18"/>
  <c r="F112" i="18"/>
  <c r="F111" i="18"/>
  <c r="F110" i="18"/>
  <c r="F109" i="18"/>
  <c r="F108" i="18"/>
  <c r="F107" i="18"/>
  <c r="F106" i="18"/>
  <c r="F105" i="18"/>
  <c r="F104" i="18"/>
  <c r="F103" i="18"/>
  <c r="F102" i="18"/>
  <c r="F101" i="18"/>
  <c r="F100" i="18"/>
  <c r="F99" i="18"/>
  <c r="F98" i="18"/>
  <c r="F97" i="18"/>
  <c r="F96" i="18"/>
  <c r="F95" i="18"/>
  <c r="F94" i="18"/>
  <c r="F92" i="18"/>
  <c r="F91" i="18"/>
  <c r="F90" i="18"/>
  <c r="F89" i="18"/>
  <c r="F88" i="18"/>
  <c r="F87" i="18"/>
  <c r="F86" i="18"/>
  <c r="F85" i="18"/>
  <c r="F84" i="18"/>
  <c r="F83" i="18"/>
  <c r="J83" i="18" s="1"/>
  <c r="F82" i="18"/>
  <c r="F81" i="18"/>
  <c r="F80" i="18"/>
  <c r="F79" i="18"/>
  <c r="F78" i="18"/>
  <c r="F76" i="18"/>
  <c r="F75" i="18"/>
  <c r="F74" i="18"/>
  <c r="F73" i="18"/>
  <c r="F72" i="18"/>
  <c r="F64" i="18"/>
  <c r="I64" i="18"/>
  <c r="F63" i="18"/>
  <c r="E63" i="18"/>
  <c r="G63" i="18"/>
  <c r="I62" i="18"/>
  <c r="F62" i="18"/>
  <c r="E62" i="18"/>
  <c r="G62" i="18"/>
  <c r="F61" i="18"/>
  <c r="F60" i="18"/>
  <c r="F59" i="18"/>
  <c r="F58" i="18"/>
  <c r="E58" i="18"/>
  <c r="G58" i="18"/>
  <c r="F57" i="18"/>
  <c r="F56" i="18"/>
  <c r="I56" i="18"/>
  <c r="F55" i="18"/>
  <c r="E55" i="18"/>
  <c r="G55" i="18"/>
  <c r="F54" i="18"/>
  <c r="I54" i="18"/>
  <c r="F53" i="18"/>
  <c r="F52" i="18"/>
  <c r="I52" i="18"/>
  <c r="F51" i="18"/>
  <c r="I50" i="18"/>
  <c r="F50" i="18"/>
  <c r="F49" i="18"/>
  <c r="F48" i="18"/>
  <c r="F47" i="18"/>
  <c r="E47" i="18"/>
  <c r="G47" i="18"/>
  <c r="F46" i="18"/>
  <c r="I46" i="18"/>
  <c r="F45" i="18"/>
  <c r="F44" i="18"/>
  <c r="F43" i="18"/>
  <c r="I42" i="18"/>
  <c r="F42" i="18"/>
  <c r="J42" i="18" s="1"/>
  <c r="F41" i="18"/>
  <c r="F40" i="18"/>
  <c r="I40" i="18"/>
  <c r="F39" i="18"/>
  <c r="E39" i="18"/>
  <c r="G39" i="18"/>
  <c r="F38" i="18"/>
  <c r="I38" i="18"/>
  <c r="F37" i="18"/>
  <c r="F36" i="18"/>
  <c r="I36" i="18"/>
  <c r="F35" i="18"/>
  <c r="F34" i="18"/>
  <c r="F33" i="18"/>
  <c r="I32" i="18"/>
  <c r="F32" i="18"/>
  <c r="F31" i="18"/>
  <c r="E31" i="18"/>
  <c r="G31" i="18" s="1"/>
  <c r="J31" i="18" s="1"/>
  <c r="I30" i="18"/>
  <c r="F30" i="18"/>
  <c r="E30" i="18"/>
  <c r="G30" i="18" s="1"/>
  <c r="J30" i="18" s="1"/>
  <c r="F29" i="18"/>
  <c r="F28" i="18"/>
  <c r="F27" i="18"/>
  <c r="F26" i="18"/>
  <c r="F25" i="18"/>
  <c r="F24" i="18"/>
  <c r="E24" i="18"/>
  <c r="G24" i="18" s="1"/>
  <c r="F23" i="18"/>
  <c r="E23" i="18"/>
  <c r="G23" i="18" s="1"/>
  <c r="I22" i="18"/>
  <c r="F22" i="18"/>
  <c r="E22" i="18"/>
  <c r="G22" i="18" s="1"/>
  <c r="F21" i="18"/>
  <c r="F20" i="18"/>
  <c r="F19" i="18"/>
  <c r="I18" i="18"/>
  <c r="F18" i="18"/>
  <c r="E18" i="18"/>
  <c r="G18" i="18"/>
  <c r="F17" i="18"/>
  <c r="I16" i="18"/>
  <c r="F16" i="18"/>
  <c r="F15" i="18"/>
  <c r="E15" i="18"/>
  <c r="G15" i="18" s="1"/>
  <c r="F14" i="18"/>
  <c r="I14" i="18"/>
  <c r="F13" i="18"/>
  <c r="B4" i="18"/>
  <c r="A5" i="16"/>
  <c r="I169" i="18"/>
  <c r="E144" i="18"/>
  <c r="G144" i="18"/>
  <c r="E132" i="18"/>
  <c r="G132" i="18" s="1"/>
  <c r="E140" i="18"/>
  <c r="G140" i="18" s="1"/>
  <c r="G100" i="18"/>
  <c r="I173" i="18"/>
  <c r="I146" i="18"/>
  <c r="I156" i="18"/>
  <c r="I189" i="18"/>
  <c r="E157" i="18"/>
  <c r="G157" i="18"/>
  <c r="J157" i="18" s="1"/>
  <c r="I147" i="18"/>
  <c r="I150" i="18"/>
  <c r="I185" i="18"/>
  <c r="I190" i="18"/>
  <c r="E156" i="18"/>
  <c r="G156" i="18"/>
  <c r="J156" i="18" s="1"/>
  <c r="I187" i="18"/>
  <c r="I152" i="18"/>
  <c r="I195" i="18"/>
  <c r="I58" i="18"/>
  <c r="E170" i="18"/>
  <c r="G170" i="18" s="1"/>
  <c r="J170" i="18" s="1"/>
  <c r="E193" i="18"/>
  <c r="G193" i="18"/>
  <c r="I136" i="18"/>
  <c r="I172" i="18"/>
  <c r="I148" i="18"/>
  <c r="E150" i="18"/>
  <c r="G150" i="18"/>
  <c r="E152" i="18"/>
  <c r="G152" i="18"/>
  <c r="J152" i="18" s="1"/>
  <c r="I153" i="18"/>
  <c r="E189" i="18"/>
  <c r="G189" i="18"/>
  <c r="I145" i="18"/>
  <c r="I34" i="18"/>
  <c r="I26" i="18"/>
  <c r="E149" i="18"/>
  <c r="G149" i="18"/>
  <c r="I158" i="18"/>
  <c r="E158" i="18"/>
  <c r="G158" i="18"/>
  <c r="I194" i="18"/>
  <c r="I154" i="18"/>
  <c r="I188" i="18"/>
  <c r="I155" i="18"/>
  <c r="I186" i="18"/>
  <c r="I28" i="18"/>
  <c r="I20" i="18"/>
  <c r="I180" i="18"/>
  <c r="I182" i="18"/>
  <c r="I181" i="18"/>
  <c r="E182" i="18"/>
  <c r="G182" i="18" s="1"/>
  <c r="I134" i="18"/>
  <c r="G112" i="18"/>
  <c r="G120" i="18"/>
  <c r="J120" i="18" s="1"/>
  <c r="I51" i="18"/>
  <c r="I43" i="18"/>
  <c r="I35" i="18"/>
  <c r="E43" i="18"/>
  <c r="G43" i="18" s="1"/>
  <c r="E35" i="18"/>
  <c r="G35" i="18" s="1"/>
  <c r="E51" i="18"/>
  <c r="G51" i="18" s="1"/>
  <c r="G94" i="18"/>
  <c r="E54" i="18"/>
  <c r="G54" i="18"/>
  <c r="E26" i="18"/>
  <c r="G26" i="18" s="1"/>
  <c r="J26" i="18" s="1"/>
  <c r="E46" i="18"/>
  <c r="G46" i="18"/>
  <c r="E14" i="18"/>
  <c r="G14" i="18" s="1"/>
  <c r="I131" i="18"/>
  <c r="J190" i="18"/>
  <c r="E151" i="18"/>
  <c r="G151" i="18"/>
  <c r="I151" i="18"/>
  <c r="E38" i="18"/>
  <c r="G38" i="18"/>
  <c r="J38" i="18" s="1"/>
  <c r="E34" i="18"/>
  <c r="G34" i="18" s="1"/>
  <c r="G78" i="18"/>
  <c r="J78" i="18" s="1"/>
  <c r="J184" i="18"/>
  <c r="E25" i="18"/>
  <c r="G25" i="18" s="1"/>
  <c r="I57" i="18"/>
  <c r="E131" i="18"/>
  <c r="G131" i="18" s="1"/>
  <c r="E147" i="18"/>
  <c r="G147" i="18"/>
  <c r="E155" i="18"/>
  <c r="G155" i="18"/>
  <c r="I159" i="18"/>
  <c r="I168" i="18"/>
  <c r="E172" i="18"/>
  <c r="G172" i="18"/>
  <c r="E180" i="18"/>
  <c r="G180" i="18" s="1"/>
  <c r="I184" i="18"/>
  <c r="E188" i="18"/>
  <c r="G188" i="18"/>
  <c r="J188" i="18" s="1"/>
  <c r="I192" i="18"/>
  <c r="E40" i="18"/>
  <c r="G40" i="18" s="1"/>
  <c r="E48" i="18"/>
  <c r="G48" i="18" s="1"/>
  <c r="E171" i="18"/>
  <c r="G171" i="18" s="1"/>
  <c r="E179" i="18"/>
  <c r="G179" i="18" s="1"/>
  <c r="I183" i="18"/>
  <c r="E187" i="18"/>
  <c r="G187" i="18"/>
  <c r="J187" i="18" s="1"/>
  <c r="I191" i="18"/>
  <c r="E195" i="18"/>
  <c r="G195" i="18"/>
  <c r="D3" i="17"/>
  <c r="F168" i="14"/>
  <c r="F169" i="14"/>
  <c r="F170" i="14"/>
  <c r="F171" i="14"/>
  <c r="E172" i="14"/>
  <c r="G172" i="14" s="1"/>
  <c r="F172" i="14"/>
  <c r="F173" i="14"/>
  <c r="F174" i="14"/>
  <c r="F175" i="14"/>
  <c r="F176" i="14"/>
  <c r="E177" i="14"/>
  <c r="G177" i="14" s="1"/>
  <c r="F177" i="14"/>
  <c r="F178" i="14"/>
  <c r="F179" i="14"/>
  <c r="E180" i="14"/>
  <c r="G180" i="14" s="1"/>
  <c r="F180" i="14"/>
  <c r="F181" i="14"/>
  <c r="E182" i="14"/>
  <c r="G182" i="14" s="1"/>
  <c r="F182" i="14"/>
  <c r="D183" i="14"/>
  <c r="F183" i="14"/>
  <c r="H183" i="14"/>
  <c r="D184" i="14"/>
  <c r="E184" i="14"/>
  <c r="G184" i="14"/>
  <c r="F184" i="14"/>
  <c r="H184" i="14"/>
  <c r="D185" i="14"/>
  <c r="E185" i="14"/>
  <c r="G185" i="14"/>
  <c r="F185" i="14"/>
  <c r="H185" i="14"/>
  <c r="D186" i="14"/>
  <c r="F186" i="14"/>
  <c r="H186" i="14"/>
  <c r="D187" i="14"/>
  <c r="E187" i="14"/>
  <c r="G187" i="14"/>
  <c r="F187" i="14"/>
  <c r="H187" i="14"/>
  <c r="D188" i="14"/>
  <c r="F188" i="14"/>
  <c r="H188" i="14"/>
  <c r="D189" i="14"/>
  <c r="E189" i="14"/>
  <c r="G189" i="14"/>
  <c r="F189" i="14"/>
  <c r="H189" i="14"/>
  <c r="D190" i="14"/>
  <c r="E190" i="14"/>
  <c r="G190" i="14"/>
  <c r="F190" i="14"/>
  <c r="H190" i="14"/>
  <c r="D191" i="14"/>
  <c r="E191" i="14"/>
  <c r="G191" i="14"/>
  <c r="F191" i="14"/>
  <c r="H191" i="14"/>
  <c r="D192" i="14"/>
  <c r="E192" i="14"/>
  <c r="G192" i="14"/>
  <c r="F192" i="14"/>
  <c r="H192" i="14"/>
  <c r="D193" i="14"/>
  <c r="E193" i="14"/>
  <c r="G193" i="14"/>
  <c r="F193" i="14"/>
  <c r="H193" i="14"/>
  <c r="D194" i="14"/>
  <c r="F194" i="14"/>
  <c r="H194" i="14"/>
  <c r="D195" i="14"/>
  <c r="E195" i="14"/>
  <c r="G195" i="14"/>
  <c r="F195" i="14"/>
  <c r="H195" i="14"/>
  <c r="E132" i="14"/>
  <c r="G132" i="14" s="1"/>
  <c r="F132" i="14"/>
  <c r="F133" i="14"/>
  <c r="E134" i="14"/>
  <c r="G134" i="14" s="1"/>
  <c r="F134" i="14"/>
  <c r="F135" i="14"/>
  <c r="E136" i="14"/>
  <c r="G136" i="14" s="1"/>
  <c r="J136" i="14" s="1"/>
  <c r="F136" i="14"/>
  <c r="F137" i="14"/>
  <c r="F138" i="14"/>
  <c r="F139" i="14"/>
  <c r="E140" i="14"/>
  <c r="G140" i="14" s="1"/>
  <c r="F140" i="14"/>
  <c r="F141" i="14"/>
  <c r="E142" i="14"/>
  <c r="G142" i="14"/>
  <c r="J142" i="14" s="1"/>
  <c r="F142" i="14"/>
  <c r="E143" i="14"/>
  <c r="G143" i="14" s="1"/>
  <c r="F143" i="14"/>
  <c r="E144" i="14"/>
  <c r="G144" i="14" s="1"/>
  <c r="F144" i="14"/>
  <c r="F145" i="14"/>
  <c r="F146" i="14"/>
  <c r="D147" i="14"/>
  <c r="E147" i="14"/>
  <c r="G147" i="14"/>
  <c r="F147" i="14"/>
  <c r="H147" i="14"/>
  <c r="D148" i="14"/>
  <c r="E148" i="14"/>
  <c r="G148" i="14"/>
  <c r="F148" i="14"/>
  <c r="H148" i="14"/>
  <c r="D149" i="14"/>
  <c r="E149" i="14"/>
  <c r="G149" i="14"/>
  <c r="F149" i="14"/>
  <c r="H149" i="14"/>
  <c r="D150" i="14"/>
  <c r="E150" i="14"/>
  <c r="G150" i="14"/>
  <c r="F150" i="14"/>
  <c r="H150" i="14"/>
  <c r="D151" i="14"/>
  <c r="F151" i="14"/>
  <c r="H151" i="14"/>
  <c r="D152" i="14"/>
  <c r="E152" i="14"/>
  <c r="G152" i="14"/>
  <c r="F152" i="14"/>
  <c r="H152" i="14"/>
  <c r="D153" i="14"/>
  <c r="E153" i="14"/>
  <c r="G153" i="14"/>
  <c r="F153" i="14"/>
  <c r="H153" i="14"/>
  <c r="D154" i="14"/>
  <c r="F154" i="14"/>
  <c r="H154" i="14"/>
  <c r="D155" i="14"/>
  <c r="F155" i="14"/>
  <c r="H155" i="14"/>
  <c r="D156" i="14"/>
  <c r="E156" i="14"/>
  <c r="G156" i="14"/>
  <c r="F156" i="14"/>
  <c r="H156" i="14"/>
  <c r="D157" i="14"/>
  <c r="E157" i="14"/>
  <c r="G157" i="14"/>
  <c r="F157" i="14"/>
  <c r="H157" i="14"/>
  <c r="D158" i="14"/>
  <c r="E158" i="14"/>
  <c r="G158" i="14"/>
  <c r="F158" i="14"/>
  <c r="H158" i="14"/>
  <c r="D159" i="14"/>
  <c r="E159" i="14"/>
  <c r="G159" i="14"/>
  <c r="F159" i="14"/>
  <c r="H159" i="14"/>
  <c r="D169" i="11"/>
  <c r="I169" i="11" s="1"/>
  <c r="E169" i="11"/>
  <c r="G169" i="11" s="1"/>
  <c r="J169" i="11" s="1"/>
  <c r="F169" i="11"/>
  <c r="H169" i="11"/>
  <c r="D170" i="11"/>
  <c r="I170" i="11" s="1"/>
  <c r="F170" i="11"/>
  <c r="H170" i="11"/>
  <c r="D171" i="11"/>
  <c r="I171" i="11" s="1"/>
  <c r="F171" i="11"/>
  <c r="J171" i="11" s="1"/>
  <c r="H171" i="11"/>
  <c r="D172" i="11"/>
  <c r="F172" i="11"/>
  <c r="H172" i="11"/>
  <c r="I172" i="11" s="1"/>
  <c r="D173" i="11"/>
  <c r="E173" i="11" s="1"/>
  <c r="G173" i="11" s="1"/>
  <c r="F173" i="11"/>
  <c r="H173" i="11"/>
  <c r="D174" i="11"/>
  <c r="E174" i="11"/>
  <c r="G174" i="11"/>
  <c r="F174" i="11"/>
  <c r="H174" i="11"/>
  <c r="D175" i="11"/>
  <c r="I175" i="11" s="1"/>
  <c r="E175" i="11"/>
  <c r="G175" i="11" s="1"/>
  <c r="F175" i="11"/>
  <c r="H175" i="11"/>
  <c r="D176" i="11"/>
  <c r="E176" i="11" s="1"/>
  <c r="G176" i="11" s="1"/>
  <c r="F176" i="11"/>
  <c r="H176" i="11"/>
  <c r="D177" i="11"/>
  <c r="E177" i="11"/>
  <c r="G177" i="11"/>
  <c r="F177" i="11"/>
  <c r="H177" i="11"/>
  <c r="D178" i="11"/>
  <c r="E178" i="11"/>
  <c r="G178" i="11"/>
  <c r="J178" i="11" s="1"/>
  <c r="F178" i="11"/>
  <c r="H178" i="11"/>
  <c r="D179" i="11"/>
  <c r="F179" i="11"/>
  <c r="H179" i="11"/>
  <c r="D180" i="11"/>
  <c r="I180" i="11" s="1"/>
  <c r="E180" i="11"/>
  <c r="G180" i="11"/>
  <c r="F180" i="11"/>
  <c r="H180" i="11"/>
  <c r="D181" i="11"/>
  <c r="E181" i="11"/>
  <c r="G181" i="11" s="1"/>
  <c r="J181" i="11" s="1"/>
  <c r="F181" i="11"/>
  <c r="H181" i="11"/>
  <c r="D182" i="11"/>
  <c r="I182" i="11" s="1"/>
  <c r="F182" i="11"/>
  <c r="H182" i="11"/>
  <c r="D183" i="11"/>
  <c r="E183" i="11"/>
  <c r="G183" i="11"/>
  <c r="F183" i="11"/>
  <c r="J183" i="11" s="1"/>
  <c r="H183" i="11"/>
  <c r="D184" i="11"/>
  <c r="E184" i="11"/>
  <c r="G184" i="11"/>
  <c r="F184" i="11"/>
  <c r="H184" i="11"/>
  <c r="D185" i="11"/>
  <c r="E185" i="11"/>
  <c r="G185" i="11"/>
  <c r="F185" i="11"/>
  <c r="H185" i="11"/>
  <c r="D186" i="11"/>
  <c r="E186" i="11"/>
  <c r="G186" i="11"/>
  <c r="F186" i="11"/>
  <c r="H186" i="11"/>
  <c r="D187" i="11"/>
  <c r="F187" i="11"/>
  <c r="H187" i="11"/>
  <c r="D188" i="11"/>
  <c r="F188" i="11"/>
  <c r="H188" i="11"/>
  <c r="D189" i="11"/>
  <c r="E189" i="11"/>
  <c r="G189" i="11"/>
  <c r="F189" i="11"/>
  <c r="H189" i="11"/>
  <c r="D190" i="11"/>
  <c r="E190" i="11"/>
  <c r="G190" i="11"/>
  <c r="F190" i="11"/>
  <c r="H190" i="11"/>
  <c r="D191" i="11"/>
  <c r="E191" i="11"/>
  <c r="G191" i="11"/>
  <c r="F191" i="11"/>
  <c r="H191" i="11"/>
  <c r="D192" i="11"/>
  <c r="E192" i="11"/>
  <c r="G192" i="11"/>
  <c r="F192" i="11"/>
  <c r="H192" i="11"/>
  <c r="D193" i="11"/>
  <c r="E193" i="11"/>
  <c r="G193" i="11"/>
  <c r="F193" i="11"/>
  <c r="H193" i="11"/>
  <c r="D194" i="11"/>
  <c r="F194" i="11"/>
  <c r="H194" i="11"/>
  <c r="D195" i="11"/>
  <c r="F195" i="11"/>
  <c r="H195" i="11"/>
  <c r="D196" i="11"/>
  <c r="F196" i="11"/>
  <c r="H196" i="11"/>
  <c r="D133" i="11"/>
  <c r="E133" i="11"/>
  <c r="G133" i="11"/>
  <c r="F133" i="11"/>
  <c r="H133" i="11"/>
  <c r="D134" i="11"/>
  <c r="I134" i="11" s="1"/>
  <c r="E134" i="11"/>
  <c r="G134" i="11" s="1"/>
  <c r="J134" i="11" s="1"/>
  <c r="F134" i="11"/>
  <c r="H134" i="11"/>
  <c r="D135" i="11"/>
  <c r="I135" i="11" s="1"/>
  <c r="F135" i="11"/>
  <c r="H135" i="11"/>
  <c r="D136" i="11"/>
  <c r="E136" i="11" s="1"/>
  <c r="G136" i="11" s="1"/>
  <c r="J136" i="11" s="1"/>
  <c r="F136" i="11"/>
  <c r="H136" i="11"/>
  <c r="D137" i="11"/>
  <c r="E137" i="11"/>
  <c r="G137" i="11" s="1"/>
  <c r="F137" i="11"/>
  <c r="H137" i="11"/>
  <c r="D138" i="11"/>
  <c r="E138" i="11" s="1"/>
  <c r="G138" i="11" s="1"/>
  <c r="F138" i="11"/>
  <c r="H138" i="11"/>
  <c r="D139" i="11"/>
  <c r="E139" i="11" s="1"/>
  <c r="G139" i="11" s="1"/>
  <c r="F139" i="11"/>
  <c r="H139" i="11"/>
  <c r="D140" i="11"/>
  <c r="E140" i="11" s="1"/>
  <c r="G140" i="11" s="1"/>
  <c r="J140" i="11" s="1"/>
  <c r="F140" i="11"/>
  <c r="H140" i="11"/>
  <c r="D141" i="11"/>
  <c r="E141" i="11"/>
  <c r="G141" i="11" s="1"/>
  <c r="F141" i="11"/>
  <c r="H141" i="11"/>
  <c r="D142" i="11"/>
  <c r="E142" i="11" s="1"/>
  <c r="G142" i="11" s="1"/>
  <c r="F142" i="11"/>
  <c r="H142" i="11"/>
  <c r="D143" i="11"/>
  <c r="E143" i="11" s="1"/>
  <c r="G143" i="11" s="1"/>
  <c r="F143" i="11"/>
  <c r="H143" i="11"/>
  <c r="D144" i="11"/>
  <c r="F144" i="11"/>
  <c r="H144" i="11"/>
  <c r="I144" i="11" s="1"/>
  <c r="D145" i="11"/>
  <c r="E145" i="11" s="1"/>
  <c r="G145" i="11" s="1"/>
  <c r="F145" i="11"/>
  <c r="H145" i="11"/>
  <c r="D146" i="11"/>
  <c r="E146" i="11" s="1"/>
  <c r="G146" i="11" s="1"/>
  <c r="F146" i="11"/>
  <c r="H146" i="11"/>
  <c r="I146" i="11" s="1"/>
  <c r="D147" i="11"/>
  <c r="E147" i="11" s="1"/>
  <c r="G147" i="11" s="1"/>
  <c r="J147" i="11" s="1"/>
  <c r="F147" i="11"/>
  <c r="H147" i="11"/>
  <c r="D148" i="11"/>
  <c r="E148" i="11"/>
  <c r="G148" i="11"/>
  <c r="F148" i="11"/>
  <c r="H148" i="11"/>
  <c r="D149" i="11"/>
  <c r="E149" i="11"/>
  <c r="G149" i="11"/>
  <c r="F149" i="11"/>
  <c r="H149" i="11"/>
  <c r="D150" i="11"/>
  <c r="E150" i="11"/>
  <c r="G150" i="11"/>
  <c r="F150" i="11"/>
  <c r="H150" i="11"/>
  <c r="D151" i="11"/>
  <c r="E151" i="11"/>
  <c r="G151" i="11"/>
  <c r="F151" i="11"/>
  <c r="H151" i="11"/>
  <c r="D152" i="11"/>
  <c r="F152" i="11"/>
  <c r="H152" i="11"/>
  <c r="D153" i="11"/>
  <c r="E153" i="11"/>
  <c r="G153" i="11"/>
  <c r="F153" i="11"/>
  <c r="H153" i="11"/>
  <c r="D154" i="11"/>
  <c r="F154" i="11"/>
  <c r="H154" i="11"/>
  <c r="D155" i="11"/>
  <c r="F155" i="11"/>
  <c r="H155" i="11"/>
  <c r="D156" i="11"/>
  <c r="E156" i="11"/>
  <c r="G156" i="11"/>
  <c r="F156" i="11"/>
  <c r="H156" i="11"/>
  <c r="D157" i="11"/>
  <c r="E157" i="11"/>
  <c r="G157" i="11"/>
  <c r="F157" i="11"/>
  <c r="H157" i="11"/>
  <c r="D158" i="11"/>
  <c r="E158" i="11"/>
  <c r="G158" i="11"/>
  <c r="F158" i="11"/>
  <c r="H158" i="11"/>
  <c r="D159" i="11"/>
  <c r="E159" i="11"/>
  <c r="G159" i="11"/>
  <c r="F159" i="11"/>
  <c r="H159" i="11"/>
  <c r="D160" i="11"/>
  <c r="F160" i="11"/>
  <c r="H160" i="11"/>
  <c r="H167" i="11"/>
  <c r="D167" i="11"/>
  <c r="H131" i="11"/>
  <c r="D131" i="11"/>
  <c r="H72" i="11"/>
  <c r="D72" i="11"/>
  <c r="H13" i="11"/>
  <c r="D13" i="11"/>
  <c r="B4" i="11"/>
  <c r="E18" i="16"/>
  <c r="F167" i="14"/>
  <c r="F131" i="14"/>
  <c r="F123" i="14"/>
  <c r="E123" i="14"/>
  <c r="G123" i="14" s="1"/>
  <c r="F122" i="14"/>
  <c r="F121" i="14"/>
  <c r="E121" i="14"/>
  <c r="G121" i="14" s="1"/>
  <c r="F120" i="14"/>
  <c r="F119" i="14"/>
  <c r="E119" i="14"/>
  <c r="G119" i="14" s="1"/>
  <c r="F118" i="14"/>
  <c r="F117" i="14"/>
  <c r="E117" i="14"/>
  <c r="G117" i="14" s="1"/>
  <c r="F116" i="14"/>
  <c r="F115" i="14"/>
  <c r="E115" i="14"/>
  <c r="G115" i="14"/>
  <c r="F114" i="14"/>
  <c r="F113" i="14"/>
  <c r="F112" i="14"/>
  <c r="F111" i="14"/>
  <c r="E111" i="14"/>
  <c r="G111" i="14" s="1"/>
  <c r="F110" i="14"/>
  <c r="F109" i="14"/>
  <c r="F108" i="14"/>
  <c r="F107" i="14"/>
  <c r="E107" i="14"/>
  <c r="G107" i="14" s="1"/>
  <c r="J107" i="14" s="1"/>
  <c r="F106" i="14"/>
  <c r="F105" i="14"/>
  <c r="F104" i="14"/>
  <c r="F103" i="14"/>
  <c r="E103" i="14"/>
  <c r="G103" i="14"/>
  <c r="F102" i="14"/>
  <c r="E102" i="14"/>
  <c r="G102" i="14" s="1"/>
  <c r="F101" i="14"/>
  <c r="E101" i="14"/>
  <c r="G101" i="14" s="1"/>
  <c r="F100" i="14"/>
  <c r="F99" i="14"/>
  <c r="E99" i="14"/>
  <c r="G99" i="14"/>
  <c r="F98" i="14"/>
  <c r="F97" i="14"/>
  <c r="E97" i="14"/>
  <c r="G97" i="14" s="1"/>
  <c r="F96" i="14"/>
  <c r="F95" i="14"/>
  <c r="E95" i="14"/>
  <c r="G95" i="14"/>
  <c r="F94" i="14"/>
  <c r="F93" i="14"/>
  <c r="F92" i="14"/>
  <c r="F91" i="14"/>
  <c r="E91" i="14"/>
  <c r="G91" i="14"/>
  <c r="F90" i="14"/>
  <c r="F89" i="14"/>
  <c r="J89" i="14" s="1"/>
  <c r="F88" i="14"/>
  <c r="F87" i="14"/>
  <c r="E87" i="14"/>
  <c r="G87" i="14"/>
  <c r="F86" i="14"/>
  <c r="E86" i="14"/>
  <c r="G86" i="14" s="1"/>
  <c r="F85" i="14"/>
  <c r="E85" i="14"/>
  <c r="G85" i="14" s="1"/>
  <c r="F84" i="14"/>
  <c r="F83" i="14"/>
  <c r="E83" i="14"/>
  <c r="G83" i="14"/>
  <c r="F82" i="14"/>
  <c r="F81" i="14"/>
  <c r="E81" i="14"/>
  <c r="G81" i="14" s="1"/>
  <c r="F80" i="14"/>
  <c r="F79" i="14"/>
  <c r="F78" i="14"/>
  <c r="E78" i="14"/>
  <c r="G78" i="14" s="1"/>
  <c r="F77" i="14"/>
  <c r="E77" i="14"/>
  <c r="G77" i="14" s="1"/>
  <c r="F76" i="14"/>
  <c r="F75" i="14"/>
  <c r="E75" i="14"/>
  <c r="G75" i="14" s="1"/>
  <c r="F74" i="14"/>
  <c r="E74" i="14"/>
  <c r="G74" i="14" s="1"/>
  <c r="F73" i="14"/>
  <c r="E73" i="14"/>
  <c r="G73" i="14"/>
  <c r="F72" i="14"/>
  <c r="F64" i="14"/>
  <c r="E64" i="14"/>
  <c r="G64" i="14" s="1"/>
  <c r="F63" i="14"/>
  <c r="E63" i="14"/>
  <c r="G63" i="14" s="1"/>
  <c r="F62" i="14"/>
  <c r="E62" i="14"/>
  <c r="G62" i="14" s="1"/>
  <c r="F61" i="14"/>
  <c r="F60" i="14"/>
  <c r="F59" i="14"/>
  <c r="E59" i="14"/>
  <c r="G59" i="14" s="1"/>
  <c r="F58" i="14"/>
  <c r="E58" i="14"/>
  <c r="G58" i="14" s="1"/>
  <c r="F57" i="14"/>
  <c r="F56" i="14"/>
  <c r="F55" i="14"/>
  <c r="E55" i="14"/>
  <c r="G55" i="14" s="1"/>
  <c r="F54" i="14"/>
  <c r="E54" i="14"/>
  <c r="G54" i="14" s="1"/>
  <c r="F53" i="14"/>
  <c r="F52" i="14"/>
  <c r="F51" i="14"/>
  <c r="E51" i="14"/>
  <c r="G51" i="14" s="1"/>
  <c r="J51" i="14" s="1"/>
  <c r="F50" i="14"/>
  <c r="E50" i="14"/>
  <c r="G50" i="14"/>
  <c r="F49" i="14"/>
  <c r="F48" i="14"/>
  <c r="E48" i="14"/>
  <c r="G48" i="14" s="1"/>
  <c r="E47" i="14"/>
  <c r="G47" i="14" s="1"/>
  <c r="F47" i="14"/>
  <c r="F46" i="14"/>
  <c r="E46" i="14"/>
  <c r="G46" i="14" s="1"/>
  <c r="F45" i="14"/>
  <c r="F44" i="14"/>
  <c r="E44" i="14"/>
  <c r="G44" i="14" s="1"/>
  <c r="F43" i="14"/>
  <c r="E43" i="14"/>
  <c r="G43" i="14"/>
  <c r="F42" i="14"/>
  <c r="E42" i="14"/>
  <c r="G42" i="14"/>
  <c r="F41" i="14"/>
  <c r="F40" i="14"/>
  <c r="F39" i="14"/>
  <c r="E39" i="14"/>
  <c r="G39" i="14"/>
  <c r="F38" i="14"/>
  <c r="E38" i="14"/>
  <c r="G38" i="14" s="1"/>
  <c r="F37" i="14"/>
  <c r="F36" i="14"/>
  <c r="E36" i="14"/>
  <c r="G36" i="14" s="1"/>
  <c r="F35" i="14"/>
  <c r="E35" i="14"/>
  <c r="G35" i="14"/>
  <c r="F34" i="14"/>
  <c r="E34" i="14"/>
  <c r="G34" i="14" s="1"/>
  <c r="F33" i="14"/>
  <c r="F32" i="14"/>
  <c r="F31" i="14"/>
  <c r="E31" i="14"/>
  <c r="G31" i="14"/>
  <c r="F30" i="14"/>
  <c r="E30" i="14"/>
  <c r="G30" i="14"/>
  <c r="F29" i="14"/>
  <c r="F28" i="14"/>
  <c r="F27" i="14"/>
  <c r="E27" i="14"/>
  <c r="G27" i="14"/>
  <c r="F26" i="14"/>
  <c r="E26" i="14"/>
  <c r="G26" i="14" s="1"/>
  <c r="F25" i="14"/>
  <c r="F24" i="14"/>
  <c r="F23" i="14"/>
  <c r="E23" i="14"/>
  <c r="G23" i="14"/>
  <c r="J23" i="14" s="1"/>
  <c r="F22" i="14"/>
  <c r="E22" i="14"/>
  <c r="G22" i="14"/>
  <c r="F21" i="14"/>
  <c r="F20" i="14"/>
  <c r="F19" i="14"/>
  <c r="E19" i="14"/>
  <c r="G19" i="14"/>
  <c r="F18" i="14"/>
  <c r="F17" i="14"/>
  <c r="F16" i="14"/>
  <c r="E16" i="14"/>
  <c r="G16" i="14" s="1"/>
  <c r="F15" i="14"/>
  <c r="E15" i="14"/>
  <c r="G15" i="14"/>
  <c r="F14" i="14"/>
  <c r="E14" i="14"/>
  <c r="G14" i="14" s="1"/>
  <c r="F13" i="14"/>
  <c r="H168" i="11"/>
  <c r="F168" i="11"/>
  <c r="D168" i="11"/>
  <c r="E168" i="11" s="1"/>
  <c r="G168" i="11" s="1"/>
  <c r="H132" i="11"/>
  <c r="F132" i="11"/>
  <c r="D132" i="11"/>
  <c r="I132" i="11" s="1"/>
  <c r="E132" i="11"/>
  <c r="G132" i="11" s="1"/>
  <c r="H124" i="11"/>
  <c r="F124" i="11"/>
  <c r="D124" i="11"/>
  <c r="E124" i="11" s="1"/>
  <c r="G124" i="11" s="1"/>
  <c r="J124" i="11" s="1"/>
  <c r="H123" i="11"/>
  <c r="F123" i="11"/>
  <c r="D123" i="11"/>
  <c r="E123" i="11" s="1"/>
  <c r="G123" i="11" s="1"/>
  <c r="H122" i="11"/>
  <c r="F122" i="11"/>
  <c r="D122" i="11"/>
  <c r="I122" i="11" s="1"/>
  <c r="E122" i="11"/>
  <c r="G122" i="11" s="1"/>
  <c r="H121" i="11"/>
  <c r="F121" i="11"/>
  <c r="D121" i="11"/>
  <c r="E121" i="11" s="1"/>
  <c r="G121" i="11" s="1"/>
  <c r="H120" i="11"/>
  <c r="I120" i="11" s="1"/>
  <c r="F120" i="11"/>
  <c r="D120" i="11"/>
  <c r="E120" i="11" s="1"/>
  <c r="G120" i="11" s="1"/>
  <c r="H119" i="11"/>
  <c r="I119" i="11" s="1"/>
  <c r="F119" i="11"/>
  <c r="D119" i="11"/>
  <c r="E119" i="11" s="1"/>
  <c r="G119" i="11" s="1"/>
  <c r="H118" i="11"/>
  <c r="F118" i="11"/>
  <c r="D118" i="11"/>
  <c r="E118" i="11" s="1"/>
  <c r="G118" i="11" s="1"/>
  <c r="H117" i="11"/>
  <c r="F117" i="11"/>
  <c r="D117" i="11"/>
  <c r="E117" i="11" s="1"/>
  <c r="G117" i="11" s="1"/>
  <c r="H116" i="11"/>
  <c r="F116" i="11"/>
  <c r="D116" i="11"/>
  <c r="I116" i="11" s="1"/>
  <c r="E116" i="11"/>
  <c r="G116" i="11" s="1"/>
  <c r="H115" i="11"/>
  <c r="F115" i="11"/>
  <c r="D115" i="11"/>
  <c r="E115" i="11" s="1"/>
  <c r="G115" i="11" s="1"/>
  <c r="H114" i="11"/>
  <c r="I114" i="11" s="1"/>
  <c r="F114" i="11"/>
  <c r="D114" i="11"/>
  <c r="E114" i="11"/>
  <c r="G114" i="11"/>
  <c r="H113" i="11"/>
  <c r="F113" i="11"/>
  <c r="D113" i="11"/>
  <c r="E113" i="11"/>
  <c r="G113" i="11" s="1"/>
  <c r="H112" i="11"/>
  <c r="F112" i="11"/>
  <c r="D112" i="11"/>
  <c r="E112" i="11" s="1"/>
  <c r="G112" i="11" s="1"/>
  <c r="H111" i="11"/>
  <c r="F111" i="11"/>
  <c r="D111" i="11"/>
  <c r="E111" i="11" s="1"/>
  <c r="G111" i="11" s="1"/>
  <c r="H110" i="11"/>
  <c r="F110" i="11"/>
  <c r="D110" i="11"/>
  <c r="I110" i="11" s="1"/>
  <c r="E110" i="11"/>
  <c r="G110" i="11" s="1"/>
  <c r="H109" i="11"/>
  <c r="F109" i="11"/>
  <c r="D109" i="11"/>
  <c r="E109" i="11" s="1"/>
  <c r="G109" i="11" s="1"/>
  <c r="J109" i="11" s="1"/>
  <c r="H108" i="11"/>
  <c r="F108" i="11"/>
  <c r="D108" i="11"/>
  <c r="I108" i="11" s="1"/>
  <c r="E108" i="11"/>
  <c r="G108" i="11" s="1"/>
  <c r="H107" i="11"/>
  <c r="F107" i="11"/>
  <c r="D107" i="11"/>
  <c r="E107" i="11" s="1"/>
  <c r="G107" i="11" s="1"/>
  <c r="H106" i="11"/>
  <c r="I106" i="11" s="1"/>
  <c r="F106" i="11"/>
  <c r="D106" i="11"/>
  <c r="E106" i="11"/>
  <c r="G106" i="11" s="1"/>
  <c r="H105" i="11"/>
  <c r="I105" i="11" s="1"/>
  <c r="F105" i="11"/>
  <c r="D105" i="11"/>
  <c r="E105" i="11" s="1"/>
  <c r="G105" i="11" s="1"/>
  <c r="H104" i="11"/>
  <c r="F104" i="11"/>
  <c r="D104" i="11"/>
  <c r="E104" i="11" s="1"/>
  <c r="G104" i="11" s="1"/>
  <c r="H103" i="11"/>
  <c r="F103" i="11"/>
  <c r="D103" i="11"/>
  <c r="E103" i="11" s="1"/>
  <c r="G103" i="11" s="1"/>
  <c r="H102" i="11"/>
  <c r="F102" i="11"/>
  <c r="D102" i="11"/>
  <c r="H101" i="11"/>
  <c r="D101" i="11"/>
  <c r="E101" i="11" s="1"/>
  <c r="G101" i="11" s="1"/>
  <c r="F101" i="11"/>
  <c r="H100" i="11"/>
  <c r="I100" i="11" s="1"/>
  <c r="F100" i="11"/>
  <c r="D100" i="11"/>
  <c r="H99" i="11"/>
  <c r="F99" i="11"/>
  <c r="D99" i="11"/>
  <c r="E99" i="11" s="1"/>
  <c r="G99" i="11" s="1"/>
  <c r="H98" i="11"/>
  <c r="F98" i="11"/>
  <c r="D98" i="11"/>
  <c r="E98" i="11"/>
  <c r="G98" i="11" s="1"/>
  <c r="H97" i="11"/>
  <c r="F97" i="11"/>
  <c r="D97" i="11"/>
  <c r="E97" i="11" s="1"/>
  <c r="G97" i="11" s="1"/>
  <c r="H96" i="11"/>
  <c r="F96" i="11"/>
  <c r="D96" i="11"/>
  <c r="E96" i="11" s="1"/>
  <c r="G96" i="11" s="1"/>
  <c r="J96" i="11" s="1"/>
  <c r="H95" i="11"/>
  <c r="F95" i="11"/>
  <c r="D95" i="11"/>
  <c r="I95" i="11" s="1"/>
  <c r="E95" i="11"/>
  <c r="G95" i="11" s="1"/>
  <c r="H94" i="11"/>
  <c r="F94" i="11"/>
  <c r="D94" i="11"/>
  <c r="E94" i="11" s="1"/>
  <c r="G94" i="11" s="1"/>
  <c r="H93" i="11"/>
  <c r="F93" i="11"/>
  <c r="D93" i="11"/>
  <c r="I93" i="11" s="1"/>
  <c r="E93" i="11"/>
  <c r="G93" i="11"/>
  <c r="H92" i="11"/>
  <c r="F92" i="11"/>
  <c r="D92" i="11"/>
  <c r="E92" i="11"/>
  <c r="G92" i="11" s="1"/>
  <c r="J92" i="11" s="1"/>
  <c r="H91" i="11"/>
  <c r="F91" i="11"/>
  <c r="D91" i="11"/>
  <c r="I91" i="11" s="1"/>
  <c r="H90" i="11"/>
  <c r="F90" i="11"/>
  <c r="D90" i="11"/>
  <c r="E90" i="11"/>
  <c r="G90" i="11" s="1"/>
  <c r="H89" i="11"/>
  <c r="F89" i="11"/>
  <c r="D89" i="11"/>
  <c r="I89" i="11" s="1"/>
  <c r="H88" i="11"/>
  <c r="F88" i="11"/>
  <c r="D88" i="11"/>
  <c r="E88" i="11"/>
  <c r="G88" i="11" s="1"/>
  <c r="H87" i="11"/>
  <c r="F87" i="11"/>
  <c r="D87" i="11"/>
  <c r="E87" i="11" s="1"/>
  <c r="G87" i="11" s="1"/>
  <c r="H86" i="11"/>
  <c r="F86" i="11"/>
  <c r="D86" i="11"/>
  <c r="E86" i="11" s="1"/>
  <c r="G86" i="11" s="1"/>
  <c r="H85" i="11"/>
  <c r="F85" i="11"/>
  <c r="D85" i="11"/>
  <c r="E85" i="11" s="1"/>
  <c r="G85" i="11" s="1"/>
  <c r="H84" i="11"/>
  <c r="F84" i="11"/>
  <c r="D84" i="11"/>
  <c r="E84" i="11" s="1"/>
  <c r="G84" i="11" s="1"/>
  <c r="H83" i="11"/>
  <c r="F83" i="11"/>
  <c r="D83" i="11"/>
  <c r="E83" i="11"/>
  <c r="G83" i="11" s="1"/>
  <c r="H82" i="11"/>
  <c r="F82" i="11"/>
  <c r="D82" i="11"/>
  <c r="E82" i="11" s="1"/>
  <c r="G82" i="11" s="1"/>
  <c r="H81" i="11"/>
  <c r="F81" i="11"/>
  <c r="D81" i="11"/>
  <c r="E81" i="11" s="1"/>
  <c r="G81" i="11" s="1"/>
  <c r="H80" i="11"/>
  <c r="I80" i="11" s="1"/>
  <c r="F80" i="11"/>
  <c r="D80" i="11"/>
  <c r="E80" i="11"/>
  <c r="G80" i="11"/>
  <c r="H79" i="11"/>
  <c r="F79" i="11"/>
  <c r="D79" i="11"/>
  <c r="E79" i="11"/>
  <c r="G79" i="11" s="1"/>
  <c r="H78" i="11"/>
  <c r="F78" i="11"/>
  <c r="D78" i="11"/>
  <c r="E78" i="11" s="1"/>
  <c r="G78" i="11" s="1"/>
  <c r="H77" i="11"/>
  <c r="F77" i="11"/>
  <c r="D77" i="11"/>
  <c r="E77" i="11"/>
  <c r="G77" i="11"/>
  <c r="H76" i="11"/>
  <c r="I76" i="11" s="1"/>
  <c r="F76" i="11"/>
  <c r="D76" i="11"/>
  <c r="H75" i="11"/>
  <c r="I75" i="11" s="1"/>
  <c r="F75" i="11"/>
  <c r="D75" i="11"/>
  <c r="H74" i="11"/>
  <c r="F74" i="11"/>
  <c r="D74" i="11"/>
  <c r="E74" i="11" s="1"/>
  <c r="G74" i="11" s="1"/>
  <c r="H73" i="11"/>
  <c r="F73" i="11"/>
  <c r="D73" i="11"/>
  <c r="E73" i="11"/>
  <c r="G73" i="11" s="1"/>
  <c r="H65" i="11"/>
  <c r="F65" i="11"/>
  <c r="D65" i="11"/>
  <c r="H64" i="11"/>
  <c r="F64" i="11"/>
  <c r="D64" i="11"/>
  <c r="E64" i="11" s="1"/>
  <c r="G64" i="11" s="1"/>
  <c r="J64" i="11" s="1"/>
  <c r="H63" i="11"/>
  <c r="F63" i="11"/>
  <c r="D63" i="11"/>
  <c r="E63" i="11" s="1"/>
  <c r="G63" i="11" s="1"/>
  <c r="H62" i="11"/>
  <c r="F62" i="11"/>
  <c r="D62" i="11"/>
  <c r="E62" i="11"/>
  <c r="G62" i="11" s="1"/>
  <c r="H61" i="11"/>
  <c r="F61" i="11"/>
  <c r="D61" i="11"/>
  <c r="E61" i="11"/>
  <c r="G61" i="11" s="1"/>
  <c r="H60" i="11"/>
  <c r="F60" i="11"/>
  <c r="D60" i="11"/>
  <c r="I60" i="11" s="1"/>
  <c r="H59" i="11"/>
  <c r="F59" i="11"/>
  <c r="D59" i="11"/>
  <c r="E59" i="11" s="1"/>
  <c r="G59" i="11" s="1"/>
  <c r="H58" i="11"/>
  <c r="F58" i="11"/>
  <c r="D58" i="11"/>
  <c r="E58" i="11" s="1"/>
  <c r="G58" i="11" s="1"/>
  <c r="H57" i="11"/>
  <c r="I57" i="11" s="1"/>
  <c r="F57" i="11"/>
  <c r="D57" i="11"/>
  <c r="E57" i="11" s="1"/>
  <c r="G57" i="11" s="1"/>
  <c r="H56" i="11"/>
  <c r="F56" i="11"/>
  <c r="D56" i="11"/>
  <c r="E56" i="11" s="1"/>
  <c r="G56" i="11" s="1"/>
  <c r="H55" i="11"/>
  <c r="F55" i="11"/>
  <c r="D55" i="11"/>
  <c r="E55" i="11" s="1"/>
  <c r="G55" i="11" s="1"/>
  <c r="H54" i="11"/>
  <c r="F54" i="11"/>
  <c r="D54" i="11"/>
  <c r="E54" i="11" s="1"/>
  <c r="G54" i="11" s="1"/>
  <c r="H53" i="11"/>
  <c r="F53" i="11"/>
  <c r="D53" i="11"/>
  <c r="I53" i="11" s="1"/>
  <c r="H52" i="11"/>
  <c r="F52" i="11"/>
  <c r="D52" i="11"/>
  <c r="E52" i="11" s="1"/>
  <c r="G52" i="11" s="1"/>
  <c r="H51" i="11"/>
  <c r="F51" i="11"/>
  <c r="D51" i="11"/>
  <c r="H50" i="11"/>
  <c r="F50" i="11"/>
  <c r="D50" i="11"/>
  <c r="E50" i="11" s="1"/>
  <c r="G50" i="11" s="1"/>
  <c r="H49" i="11"/>
  <c r="F49" i="11"/>
  <c r="D49" i="11"/>
  <c r="E49" i="11"/>
  <c r="G49" i="11" s="1"/>
  <c r="H48" i="11"/>
  <c r="F48" i="11"/>
  <c r="D48" i="11"/>
  <c r="H47" i="11"/>
  <c r="I47" i="11" s="1"/>
  <c r="F47" i="11"/>
  <c r="D47" i="11"/>
  <c r="E47" i="11" s="1"/>
  <c r="G47" i="11" s="1"/>
  <c r="J47" i="11" s="1"/>
  <c r="H46" i="11"/>
  <c r="F46" i="11"/>
  <c r="D46" i="11"/>
  <c r="E46" i="11" s="1"/>
  <c r="G46" i="11" s="1"/>
  <c r="H45" i="11"/>
  <c r="F45" i="11"/>
  <c r="D45" i="11"/>
  <c r="E45" i="11" s="1"/>
  <c r="G45" i="11" s="1"/>
  <c r="H44" i="11"/>
  <c r="F44" i="11"/>
  <c r="D44" i="11"/>
  <c r="E44" i="11" s="1"/>
  <c r="G44" i="11" s="1"/>
  <c r="H43" i="11"/>
  <c r="F43" i="11"/>
  <c r="D43" i="11"/>
  <c r="H42" i="11"/>
  <c r="F42" i="11"/>
  <c r="D42" i="11"/>
  <c r="E42" i="11" s="1"/>
  <c r="G42" i="11" s="1"/>
  <c r="H41" i="11"/>
  <c r="F41" i="11"/>
  <c r="D41" i="11"/>
  <c r="E41" i="11" s="1"/>
  <c r="G41" i="11" s="1"/>
  <c r="H40" i="11"/>
  <c r="F40" i="11"/>
  <c r="D40" i="11"/>
  <c r="E40" i="11" s="1"/>
  <c r="G40" i="11" s="1"/>
  <c r="H39" i="11"/>
  <c r="F39" i="11"/>
  <c r="D39" i="11"/>
  <c r="E39" i="11" s="1"/>
  <c r="G39" i="11" s="1"/>
  <c r="H38" i="11"/>
  <c r="F38" i="11"/>
  <c r="D38" i="11"/>
  <c r="E38" i="11" s="1"/>
  <c r="G38" i="11" s="1"/>
  <c r="H37" i="11"/>
  <c r="F37" i="11"/>
  <c r="D37" i="11"/>
  <c r="E37" i="11" s="1"/>
  <c r="G37" i="11" s="1"/>
  <c r="H36" i="11"/>
  <c r="F36" i="11"/>
  <c r="D36" i="11"/>
  <c r="E36" i="11" s="1"/>
  <c r="G36" i="11" s="1"/>
  <c r="H35" i="11"/>
  <c r="F35" i="11"/>
  <c r="D35" i="11"/>
  <c r="E35" i="11"/>
  <c r="G35" i="11" s="1"/>
  <c r="H34" i="11"/>
  <c r="F34" i="11"/>
  <c r="D34" i="11"/>
  <c r="E34" i="11" s="1"/>
  <c r="G34" i="11" s="1"/>
  <c r="H33" i="11"/>
  <c r="F33" i="11"/>
  <c r="D33" i="11"/>
  <c r="H32" i="11"/>
  <c r="F32" i="11"/>
  <c r="D32" i="11"/>
  <c r="E32" i="11" s="1"/>
  <c r="G32" i="11" s="1"/>
  <c r="H31" i="11"/>
  <c r="F31" i="11"/>
  <c r="D31" i="11"/>
  <c r="E31" i="11" s="1"/>
  <c r="G31" i="11" s="1"/>
  <c r="H30" i="11"/>
  <c r="F30" i="11"/>
  <c r="D30" i="11"/>
  <c r="E30" i="11" s="1"/>
  <c r="G30" i="11" s="1"/>
  <c r="H29" i="11"/>
  <c r="F29" i="11"/>
  <c r="D29" i="11"/>
  <c r="E29" i="11" s="1"/>
  <c r="G29" i="11" s="1"/>
  <c r="H28" i="11"/>
  <c r="F28" i="11"/>
  <c r="D28" i="11"/>
  <c r="H27" i="11"/>
  <c r="F27" i="11"/>
  <c r="D27" i="11"/>
  <c r="E27" i="11" s="1"/>
  <c r="G27" i="11" s="1"/>
  <c r="H26" i="11"/>
  <c r="F26" i="11"/>
  <c r="D26" i="11"/>
  <c r="I26" i="11" s="1"/>
  <c r="H25" i="11"/>
  <c r="F25" i="11"/>
  <c r="D25" i="11"/>
  <c r="I25" i="11" s="1"/>
  <c r="H24" i="11"/>
  <c r="I24" i="11" s="1"/>
  <c r="F24" i="11"/>
  <c r="D24" i="11"/>
  <c r="E24" i="11" s="1"/>
  <c r="G24" i="11" s="1"/>
  <c r="H23" i="11"/>
  <c r="F23" i="11"/>
  <c r="D23" i="11"/>
  <c r="E23" i="11"/>
  <c r="G23" i="11" s="1"/>
  <c r="H22" i="11"/>
  <c r="F22" i="11"/>
  <c r="D22" i="11"/>
  <c r="E22" i="11" s="1"/>
  <c r="G22" i="11" s="1"/>
  <c r="H21" i="11"/>
  <c r="F21" i="11"/>
  <c r="D21" i="11"/>
  <c r="I21" i="11" s="1"/>
  <c r="H20" i="11"/>
  <c r="F20" i="11"/>
  <c r="D20" i="11"/>
  <c r="E20" i="11"/>
  <c r="G20" i="11" s="1"/>
  <c r="H19" i="11"/>
  <c r="F19" i="11"/>
  <c r="D19" i="11"/>
  <c r="E19" i="11" s="1"/>
  <c r="G19" i="11" s="1"/>
  <c r="H18" i="11"/>
  <c r="F18" i="11"/>
  <c r="D18" i="11"/>
  <c r="E18" i="11" s="1"/>
  <c r="G18" i="11" s="1"/>
  <c r="H17" i="11"/>
  <c r="I17" i="11" s="1"/>
  <c r="F17" i="11"/>
  <c r="D17" i="11"/>
  <c r="H16" i="11"/>
  <c r="F16" i="11"/>
  <c r="D16" i="11"/>
  <c r="E16" i="11" s="1"/>
  <c r="G16" i="11" s="1"/>
  <c r="H15" i="11"/>
  <c r="F15" i="11"/>
  <c r="D15" i="11"/>
  <c r="E15" i="11" s="1"/>
  <c r="G15" i="11" s="1"/>
  <c r="H14" i="11"/>
  <c r="F14" i="11"/>
  <c r="D14" i="11"/>
  <c r="E14" i="11" s="1"/>
  <c r="G14" i="11" s="1"/>
  <c r="E65" i="11"/>
  <c r="G65" i="11" s="1"/>
  <c r="D166" i="14"/>
  <c r="F9" i="12"/>
  <c r="I9" i="12"/>
  <c r="B4" i="14"/>
  <c r="I16" i="12"/>
  <c r="I15" i="12"/>
  <c r="I14" i="12"/>
  <c r="I13" i="12"/>
  <c r="I12" i="12"/>
  <c r="I11" i="12"/>
  <c r="I10" i="12"/>
  <c r="F16" i="12"/>
  <c r="F15" i="12"/>
  <c r="F14" i="12"/>
  <c r="F13" i="12"/>
  <c r="F12" i="12"/>
  <c r="F11" i="12"/>
  <c r="F10" i="12"/>
  <c r="I35" i="14"/>
  <c r="I80" i="14"/>
  <c r="I95" i="14"/>
  <c r="I103" i="14"/>
  <c r="I111" i="14"/>
  <c r="I119" i="14"/>
  <c r="I78" i="14"/>
  <c r="I83" i="14"/>
  <c r="I91" i="14"/>
  <c r="I123" i="14"/>
  <c r="I98" i="14"/>
  <c r="I38" i="14"/>
  <c r="I62" i="14"/>
  <c r="I43" i="14"/>
  <c r="I183" i="14"/>
  <c r="I18" i="14"/>
  <c r="I192" i="11"/>
  <c r="I23" i="14"/>
  <c r="I31" i="14"/>
  <c r="I87" i="11"/>
  <c r="I101" i="14"/>
  <c r="I99" i="14"/>
  <c r="I82" i="14"/>
  <c r="I24" i="14"/>
  <c r="I34" i="14"/>
  <c r="E18" i="14"/>
  <c r="G18" i="14"/>
  <c r="J18" i="14" s="1"/>
  <c r="I30" i="14"/>
  <c r="I56" i="14"/>
  <c r="I72" i="14"/>
  <c r="I51" i="14"/>
  <c r="I83" i="11"/>
  <c r="I117" i="14"/>
  <c r="I105" i="14"/>
  <c r="I59" i="14"/>
  <c r="I26" i="14"/>
  <c r="I90" i="14"/>
  <c r="I146" i="14"/>
  <c r="I192" i="14"/>
  <c r="I39" i="14"/>
  <c r="I55" i="14"/>
  <c r="I63" i="14"/>
  <c r="I109" i="14"/>
  <c r="I159" i="14"/>
  <c r="I75" i="14"/>
  <c r="E75" i="11"/>
  <c r="G75" i="11" s="1"/>
  <c r="I54" i="14"/>
  <c r="I76" i="14"/>
  <c r="I110" i="14"/>
  <c r="J192" i="14"/>
  <c r="J184" i="14"/>
  <c r="I63" i="11"/>
  <c r="I98" i="11"/>
  <c r="I15" i="11"/>
  <c r="I196" i="11"/>
  <c r="I49" i="11"/>
  <c r="I185" i="11"/>
  <c r="I65" i="11"/>
  <c r="E144" i="11"/>
  <c r="G144" i="11" s="1"/>
  <c r="I133" i="11"/>
  <c r="E183" i="14"/>
  <c r="G183" i="14"/>
  <c r="J183" i="14"/>
  <c r="I151" i="14"/>
  <c r="I149" i="14"/>
  <c r="I81" i="14"/>
  <c r="I73" i="14"/>
  <c r="I50" i="14"/>
  <c r="I42" i="14"/>
  <c r="I47" i="14"/>
  <c r="I188" i="11"/>
  <c r="J185" i="11"/>
  <c r="I189" i="11"/>
  <c r="J184" i="11"/>
  <c r="I149" i="11"/>
  <c r="I152" i="11"/>
  <c r="I150" i="11"/>
  <c r="I22" i="14"/>
  <c r="I46" i="14"/>
  <c r="I14" i="14"/>
  <c r="I27" i="14"/>
  <c r="I107" i="14"/>
  <c r="I77" i="14"/>
  <c r="I87" i="14"/>
  <c r="I138" i="14"/>
  <c r="J150" i="14"/>
  <c r="J152" i="14"/>
  <c r="I154" i="14"/>
  <c r="I157" i="14"/>
  <c r="I140" i="14"/>
  <c r="I188" i="14"/>
  <c r="J185" i="14"/>
  <c r="I172" i="14"/>
  <c r="I184" i="14"/>
  <c r="I191" i="14"/>
  <c r="I171" i="14"/>
  <c r="I168" i="11"/>
  <c r="I187" i="11"/>
  <c r="I184" i="11"/>
  <c r="I177" i="11"/>
  <c r="I194" i="11"/>
  <c r="E196" i="11"/>
  <c r="G196" i="11"/>
  <c r="I181" i="11"/>
  <c r="I160" i="11"/>
  <c r="I154" i="11"/>
  <c r="I158" i="11"/>
  <c r="I153" i="11"/>
  <c r="I137" i="11"/>
  <c r="E76" i="11"/>
  <c r="G76" i="11" s="1"/>
  <c r="E100" i="11"/>
  <c r="G100" i="11"/>
  <c r="I52" i="14"/>
  <c r="I60" i="14"/>
  <c r="I23" i="11"/>
  <c r="E91" i="11"/>
  <c r="G91" i="11" s="1"/>
  <c r="I20" i="14"/>
  <c r="E93" i="14"/>
  <c r="G93" i="14" s="1"/>
  <c r="I51" i="11"/>
  <c r="I40" i="14"/>
  <c r="J148" i="11"/>
  <c r="I155" i="14"/>
  <c r="I58" i="14"/>
  <c r="E160" i="11"/>
  <c r="G160" i="11"/>
  <c r="I156" i="11"/>
  <c r="E154" i="11"/>
  <c r="G154" i="11"/>
  <c r="J154" i="11" s="1"/>
  <c r="J193" i="11"/>
  <c r="I179" i="11"/>
  <c r="I156" i="14"/>
  <c r="I153" i="14"/>
  <c r="E151" i="14"/>
  <c r="G151" i="14"/>
  <c r="J151" i="14"/>
  <c r="I147" i="14"/>
  <c r="E145" i="14"/>
  <c r="G145" i="14" s="1"/>
  <c r="J190" i="14"/>
  <c r="E188" i="14"/>
  <c r="G188" i="14"/>
  <c r="J188" i="14" s="1"/>
  <c r="I186" i="14"/>
  <c r="I115" i="14"/>
  <c r="I19" i="14"/>
  <c r="I157" i="11"/>
  <c r="E152" i="11"/>
  <c r="G152" i="11"/>
  <c r="J152" i="11"/>
  <c r="I148" i="11"/>
  <c r="I190" i="11"/>
  <c r="I152" i="14"/>
  <c r="I148" i="14"/>
  <c r="I189" i="14"/>
  <c r="I195" i="14"/>
  <c r="I176" i="14"/>
  <c r="I155" i="11"/>
  <c r="I145" i="11"/>
  <c r="E194" i="11"/>
  <c r="G194" i="11"/>
  <c r="J194" i="11"/>
  <c r="E188" i="11"/>
  <c r="G188" i="11"/>
  <c r="J188" i="11" s="1"/>
  <c r="I174" i="11"/>
  <c r="I136" i="14"/>
  <c r="I193" i="14"/>
  <c r="J187" i="14"/>
  <c r="I15" i="14"/>
  <c r="J153" i="11"/>
  <c r="J151" i="11"/>
  <c r="I139" i="11"/>
  <c r="I193" i="11"/>
  <c r="I186" i="11"/>
  <c r="E172" i="11"/>
  <c r="G172" i="11"/>
  <c r="I194" i="14"/>
  <c r="I187" i="14"/>
  <c r="I195" i="11"/>
  <c r="I178" i="11"/>
  <c r="E155" i="14"/>
  <c r="G155" i="14"/>
  <c r="J155" i="14" s="1"/>
  <c r="I185" i="14"/>
  <c r="E28" i="14"/>
  <c r="G28" i="14"/>
  <c r="J28" i="14" s="1"/>
  <c r="E17" i="11"/>
  <c r="G17" i="11" s="1"/>
  <c r="E43" i="11"/>
  <c r="G43" i="11" s="1"/>
  <c r="I85" i="11"/>
  <c r="I113" i="14"/>
  <c r="E102" i="11"/>
  <c r="G102" i="11" s="1"/>
  <c r="I102" i="11"/>
  <c r="E79" i="14"/>
  <c r="G79" i="14"/>
  <c r="J79" i="14" s="1"/>
  <c r="I79" i="14"/>
  <c r="J156" i="14"/>
  <c r="E51" i="11"/>
  <c r="G51" i="11" s="1"/>
  <c r="J157" i="11"/>
  <c r="I77" i="11"/>
  <c r="J189" i="11"/>
  <c r="I159" i="11"/>
  <c r="E155" i="11"/>
  <c r="G155" i="11"/>
  <c r="J155" i="11"/>
  <c r="I151" i="11"/>
  <c r="E195" i="11"/>
  <c r="G195" i="11"/>
  <c r="J195" i="11"/>
  <c r="I191" i="11"/>
  <c r="E187" i="11"/>
  <c r="G187" i="11"/>
  <c r="J187" i="11"/>
  <c r="I183" i="11"/>
  <c r="E179" i="11"/>
  <c r="G179" i="11" s="1"/>
  <c r="E171" i="11"/>
  <c r="G171" i="11" s="1"/>
  <c r="I158" i="14"/>
  <c r="E154" i="14"/>
  <c r="G154" i="14"/>
  <c r="J154" i="14"/>
  <c r="I150" i="14"/>
  <c r="E146" i="14"/>
  <c r="G146" i="14" s="1"/>
  <c r="I142" i="14"/>
  <c r="E138" i="14"/>
  <c r="G138" i="14" s="1"/>
  <c r="J138" i="14" s="1"/>
  <c r="I134" i="14"/>
  <c r="E194" i="14"/>
  <c r="G194" i="14"/>
  <c r="J194" i="14"/>
  <c r="I190" i="14"/>
  <c r="E186" i="14"/>
  <c r="G186" i="14"/>
  <c r="J186" i="14"/>
  <c r="I182" i="14"/>
  <c r="I168" i="14"/>
  <c r="E25" i="16"/>
  <c r="E12" i="16"/>
  <c r="B12" i="16"/>
  <c r="B25" i="16"/>
  <c r="I176" i="18" l="1"/>
  <c r="E178" i="18"/>
  <c r="G178" i="18" s="1"/>
  <c r="J178" i="18"/>
  <c r="J176" i="14"/>
  <c r="J172" i="14"/>
  <c r="E169" i="14"/>
  <c r="G169" i="14" s="1"/>
  <c r="J169" i="14" s="1"/>
  <c r="E181" i="14"/>
  <c r="G181" i="14" s="1"/>
  <c r="J181" i="14" s="1"/>
  <c r="I173" i="14"/>
  <c r="J175" i="11"/>
  <c r="I173" i="11"/>
  <c r="E182" i="11"/>
  <c r="G182" i="11" s="1"/>
  <c r="J174" i="11"/>
  <c r="I135" i="18"/>
  <c r="J132" i="18"/>
  <c r="I142" i="18"/>
  <c r="I138" i="18"/>
  <c r="E139" i="18"/>
  <c r="G139" i="18" s="1"/>
  <c r="E143" i="18"/>
  <c r="G143" i="18" s="1"/>
  <c r="J143" i="18" s="1"/>
  <c r="E137" i="14"/>
  <c r="G137" i="14" s="1"/>
  <c r="J137" i="14" s="1"/>
  <c r="J146" i="14"/>
  <c r="J143" i="14"/>
  <c r="E133" i="14"/>
  <c r="G133" i="14" s="1"/>
  <c r="J133" i="14" s="1"/>
  <c r="J139" i="14"/>
  <c r="I141" i="14"/>
  <c r="I140" i="11"/>
  <c r="I147" i="11"/>
  <c r="J141" i="11"/>
  <c r="I143" i="11"/>
  <c r="I138" i="11"/>
  <c r="J144" i="11"/>
  <c r="J146" i="11"/>
  <c r="I141" i="11"/>
  <c r="J139" i="11"/>
  <c r="E135" i="11"/>
  <c r="G135" i="11" s="1"/>
  <c r="J135" i="11" s="1"/>
  <c r="J133" i="11"/>
  <c r="J102" i="18"/>
  <c r="I121" i="18"/>
  <c r="I105" i="18"/>
  <c r="I73" i="18"/>
  <c r="J115" i="18"/>
  <c r="J107" i="18"/>
  <c r="J104" i="18"/>
  <c r="J96" i="18"/>
  <c r="J80" i="18"/>
  <c r="J75" i="18"/>
  <c r="I123" i="18"/>
  <c r="I115" i="18"/>
  <c r="I107" i="18"/>
  <c r="I99" i="18"/>
  <c r="I91" i="18"/>
  <c r="I83" i="18"/>
  <c r="I75" i="18"/>
  <c r="I119" i="18"/>
  <c r="I111" i="18"/>
  <c r="I103" i="18"/>
  <c r="I95" i="18"/>
  <c r="I87" i="18"/>
  <c r="I79" i="18"/>
  <c r="J110" i="18"/>
  <c r="I113" i="18"/>
  <c r="I97" i="18"/>
  <c r="I89" i="18"/>
  <c r="I81" i="18"/>
  <c r="E72" i="18"/>
  <c r="G72" i="18" s="1"/>
  <c r="E122" i="18"/>
  <c r="G122" i="18" s="1"/>
  <c r="J117" i="18"/>
  <c r="E114" i="18"/>
  <c r="G114" i="18" s="1"/>
  <c r="J114" i="18" s="1"/>
  <c r="E106" i="18"/>
  <c r="G106" i="18" s="1"/>
  <c r="E98" i="18"/>
  <c r="G98" i="18" s="1"/>
  <c r="J98" i="18" s="1"/>
  <c r="E90" i="18"/>
  <c r="G90" i="18" s="1"/>
  <c r="J90" i="18" s="1"/>
  <c r="E82" i="18"/>
  <c r="G82" i="18" s="1"/>
  <c r="J82" i="18" s="1"/>
  <c r="E74" i="18"/>
  <c r="G74" i="18" s="1"/>
  <c r="I117" i="18"/>
  <c r="I109" i="18"/>
  <c r="I101" i="18"/>
  <c r="I93" i="18"/>
  <c r="I85" i="18"/>
  <c r="I77" i="18"/>
  <c r="J32" i="18"/>
  <c r="E17" i="18"/>
  <c r="G17" i="18" s="1"/>
  <c r="E41" i="18"/>
  <c r="G41" i="18" s="1"/>
  <c r="J41" i="18" s="1"/>
  <c r="J27" i="18"/>
  <c r="J50" i="18"/>
  <c r="I45" i="18"/>
  <c r="E29" i="18"/>
  <c r="G29" i="18" s="1"/>
  <c r="I44" i="18"/>
  <c r="I94" i="14"/>
  <c r="E106" i="14"/>
  <c r="G106" i="14" s="1"/>
  <c r="I89" i="14"/>
  <c r="I114" i="14"/>
  <c r="J103" i="14"/>
  <c r="J120" i="14"/>
  <c r="J104" i="14"/>
  <c r="E118" i="14"/>
  <c r="G118" i="14" s="1"/>
  <c r="I122" i="14"/>
  <c r="I104" i="14"/>
  <c r="I112" i="14"/>
  <c r="J82" i="14"/>
  <c r="I37" i="14"/>
  <c r="I25" i="14"/>
  <c r="I13" i="14"/>
  <c r="J15" i="14"/>
  <c r="J45" i="14"/>
  <c r="J47" i="14"/>
  <c r="I61" i="14"/>
  <c r="I57" i="14"/>
  <c r="I53" i="14"/>
  <c r="I45" i="14"/>
  <c r="I32" i="14"/>
  <c r="I41" i="14"/>
  <c r="J39" i="14"/>
  <c r="I104" i="11"/>
  <c r="I107" i="11"/>
  <c r="J108" i="11"/>
  <c r="I109" i="11"/>
  <c r="I117" i="11"/>
  <c r="E89" i="11"/>
  <c r="G89" i="11" s="1"/>
  <c r="J89" i="11" s="1"/>
  <c r="I97" i="11"/>
  <c r="I99" i="11"/>
  <c r="I118" i="11"/>
  <c r="J80" i="11"/>
  <c r="J81" i="11"/>
  <c r="I124" i="11"/>
  <c r="I112" i="11"/>
  <c r="I79" i="11"/>
  <c r="I81" i="11"/>
  <c r="I73" i="11"/>
  <c r="I88" i="11"/>
  <c r="I90" i="11"/>
  <c r="I92" i="11"/>
  <c r="I101" i="11"/>
  <c r="I113" i="11"/>
  <c r="I121" i="11"/>
  <c r="I36" i="11"/>
  <c r="I14" i="11"/>
  <c r="I41" i="11"/>
  <c r="J171" i="18"/>
  <c r="J174" i="18"/>
  <c r="J179" i="18"/>
  <c r="J181" i="18"/>
  <c r="J168" i="18"/>
  <c r="J167" i="18"/>
  <c r="J175" i="18"/>
  <c r="E138" i="18"/>
  <c r="G138" i="18" s="1"/>
  <c r="J146" i="18"/>
  <c r="E142" i="18"/>
  <c r="G142" i="18" s="1"/>
  <c r="J142" i="18" s="1"/>
  <c r="J137" i="18"/>
  <c r="J141" i="18"/>
  <c r="J89" i="18"/>
  <c r="J97" i="18"/>
  <c r="J77" i="18"/>
  <c r="J81" i="18"/>
  <c r="J85" i="18"/>
  <c r="J95" i="18"/>
  <c r="J105" i="18"/>
  <c r="J109" i="18"/>
  <c r="J112" i="18"/>
  <c r="J116" i="18"/>
  <c r="J119" i="18"/>
  <c r="J93" i="18"/>
  <c r="E49" i="18"/>
  <c r="G49" i="18" s="1"/>
  <c r="J49" i="18" s="1"/>
  <c r="I53" i="18"/>
  <c r="I37" i="18"/>
  <c r="E21" i="18"/>
  <c r="G21" i="18" s="1"/>
  <c r="J21" i="18" s="1"/>
  <c r="I61" i="18"/>
  <c r="E13" i="18"/>
  <c r="G13" i="18" s="1"/>
  <c r="J13" i="18" s="1"/>
  <c r="E33" i="18"/>
  <c r="G33" i="18" s="1"/>
  <c r="J14" i="18"/>
  <c r="J20" i="18"/>
  <c r="J22" i="18"/>
  <c r="J37" i="18"/>
  <c r="J59" i="18"/>
  <c r="I139" i="14"/>
  <c r="J145" i="14"/>
  <c r="J168" i="14"/>
  <c r="J182" i="14"/>
  <c r="J178" i="14"/>
  <c r="J177" i="14"/>
  <c r="J173" i="14"/>
  <c r="E179" i="14"/>
  <c r="G179" i="14" s="1"/>
  <c r="J179" i="14" s="1"/>
  <c r="I178" i="14"/>
  <c r="E174" i="14"/>
  <c r="G174" i="14" s="1"/>
  <c r="J174" i="14" s="1"/>
  <c r="I175" i="14"/>
  <c r="E170" i="14"/>
  <c r="G170" i="14" s="1"/>
  <c r="J170" i="14" s="1"/>
  <c r="I167" i="14"/>
  <c r="I131" i="14"/>
  <c r="E135" i="14"/>
  <c r="G135" i="14" s="1"/>
  <c r="J135" i="14" s="1"/>
  <c r="I100" i="14"/>
  <c r="I108" i="14"/>
  <c r="J90" i="14"/>
  <c r="E84" i="14"/>
  <c r="G84" i="14" s="1"/>
  <c r="J84" i="14" s="1"/>
  <c r="E92" i="14"/>
  <c r="G92" i="14" s="1"/>
  <c r="J92" i="14" s="1"/>
  <c r="E96" i="14"/>
  <c r="G96" i="14" s="1"/>
  <c r="E116" i="14"/>
  <c r="G116" i="14" s="1"/>
  <c r="J116" i="14" s="1"/>
  <c r="E88" i="14"/>
  <c r="G88" i="14" s="1"/>
  <c r="J88" i="14" s="1"/>
  <c r="I120" i="14"/>
  <c r="J38" i="14"/>
  <c r="E25" i="14"/>
  <c r="G25" i="14" s="1"/>
  <c r="E37" i="14"/>
  <c r="G37" i="14" s="1"/>
  <c r="J37" i="14" s="1"/>
  <c r="J40" i="14"/>
  <c r="E53" i="14"/>
  <c r="G53" i="14" s="1"/>
  <c r="E57" i="14"/>
  <c r="G57" i="14" s="1"/>
  <c r="I33" i="14"/>
  <c r="E61" i="14"/>
  <c r="G61" i="14" s="1"/>
  <c r="J61" i="14" s="1"/>
  <c r="I17" i="14"/>
  <c r="I49" i="14"/>
  <c r="I29" i="14"/>
  <c r="I21" i="14"/>
  <c r="J179" i="11"/>
  <c r="J168" i="11"/>
  <c r="E170" i="11"/>
  <c r="G170" i="11" s="1"/>
  <c r="J170" i="11" s="1"/>
  <c r="I176" i="11"/>
  <c r="I136" i="11"/>
  <c r="I142" i="11"/>
  <c r="J132" i="11"/>
  <c r="J122" i="11"/>
  <c r="J75" i="11"/>
  <c r="J102" i="11"/>
  <c r="I94" i="11"/>
  <c r="I86" i="11"/>
  <c r="I74" i="11"/>
  <c r="I103" i="11"/>
  <c r="J85" i="11"/>
  <c r="J120" i="11"/>
  <c r="I96" i="11"/>
  <c r="I84" i="11"/>
  <c r="I78" i="11"/>
  <c r="I82" i="11"/>
  <c r="I111" i="11"/>
  <c r="I115" i="11"/>
  <c r="I123" i="11"/>
  <c r="J88" i="11"/>
  <c r="J90" i="11"/>
  <c r="J98" i="11"/>
  <c r="J107" i="11"/>
  <c r="J113" i="11"/>
  <c r="J119" i="11"/>
  <c r="I62" i="11"/>
  <c r="I39" i="11"/>
  <c r="E21" i="11"/>
  <c r="G21" i="11" s="1"/>
  <c r="I35" i="11"/>
  <c r="J38" i="11"/>
  <c r="I54" i="11"/>
  <c r="I55" i="11"/>
  <c r="I33" i="11"/>
  <c r="I19" i="11"/>
  <c r="I45" i="11"/>
  <c r="E25" i="11"/>
  <c r="G25" i="11" s="1"/>
  <c r="J25" i="11" s="1"/>
  <c r="I44" i="11"/>
  <c r="I52" i="11"/>
  <c r="J43" i="11"/>
  <c r="I20" i="11"/>
  <c r="I37" i="11"/>
  <c r="I40" i="11"/>
  <c r="I42" i="11"/>
  <c r="I56" i="11"/>
  <c r="J63" i="11"/>
  <c r="I46" i="11"/>
  <c r="E26" i="11"/>
  <c r="G26" i="11" s="1"/>
  <c r="J26" i="11" s="1"/>
  <c r="I30" i="11"/>
  <c r="I27" i="11"/>
  <c r="J16" i="11"/>
  <c r="J17" i="11"/>
  <c r="I28" i="11"/>
  <c r="I29" i="11"/>
  <c r="I31" i="11"/>
  <c r="E33" i="11"/>
  <c r="G33" i="11" s="1"/>
  <c r="J33" i="11" s="1"/>
  <c r="I34" i="11"/>
  <c r="I43" i="11"/>
  <c r="I48" i="11"/>
  <c r="E53" i="11"/>
  <c r="G53" i="11" s="1"/>
  <c r="J53" i="11" s="1"/>
  <c r="I58" i="11"/>
  <c r="E60" i="11"/>
  <c r="G60" i="11" s="1"/>
  <c r="J60" i="11" s="1"/>
  <c r="I61" i="11"/>
  <c r="I50" i="11"/>
  <c r="E28" i="11"/>
  <c r="G28" i="11" s="1"/>
  <c r="J28" i="11" s="1"/>
  <c r="J24" i="11"/>
  <c r="J54" i="11"/>
  <c r="J59" i="11"/>
  <c r="J65" i="11"/>
  <c r="E48" i="11"/>
  <c r="G48" i="11" s="1"/>
  <c r="J48" i="11" s="1"/>
  <c r="J39" i="11"/>
  <c r="J55" i="11"/>
  <c r="I38" i="11"/>
  <c r="J18" i="11"/>
  <c r="J22" i="11"/>
  <c r="J32" i="11"/>
  <c r="J36" i="11"/>
  <c r="J46" i="11"/>
  <c r="J52" i="11"/>
  <c r="I32" i="11"/>
  <c r="I64" i="11"/>
  <c r="J19" i="11"/>
  <c r="I16" i="11"/>
  <c r="I18" i="11"/>
  <c r="I59" i="11"/>
  <c r="I22" i="11"/>
  <c r="J104" i="11"/>
  <c r="J29" i="11"/>
  <c r="J42" i="11"/>
  <c r="J73" i="11"/>
  <c r="J77" i="11"/>
  <c r="J93" i="11"/>
  <c r="J99" i="11"/>
  <c r="J101" i="11"/>
  <c r="J110" i="11"/>
  <c r="J114" i="11"/>
  <c r="J76" i="11"/>
  <c r="J121" i="11"/>
  <c r="J100" i="11"/>
  <c r="J23" i="11"/>
  <c r="J27" i="11"/>
  <c r="J49" i="11"/>
  <c r="J20" i="14"/>
  <c r="J50" i="11"/>
  <c r="J60" i="14"/>
  <c r="J84" i="11"/>
  <c r="J74" i="18"/>
  <c r="J91" i="18"/>
  <c r="J99" i="18"/>
  <c r="J122" i="18"/>
  <c r="J139" i="18"/>
  <c r="J155" i="18"/>
  <c r="J172" i="18"/>
  <c r="J193" i="18"/>
  <c r="J17" i="14"/>
  <c r="J19" i="14"/>
  <c r="J21" i="14"/>
  <c r="J25" i="14"/>
  <c r="J27" i="14"/>
  <c r="J29" i="14"/>
  <c r="J31" i="14"/>
  <c r="J35" i="14"/>
  <c r="J41" i="14"/>
  <c r="J43" i="14"/>
  <c r="J53" i="14"/>
  <c r="J55" i="14"/>
  <c r="J57" i="14"/>
  <c r="J59" i="14"/>
  <c r="J63" i="14"/>
  <c r="J74" i="14"/>
  <c r="J78" i="14"/>
  <c r="J86" i="14"/>
  <c r="J96" i="14"/>
  <c r="J98" i="14"/>
  <c r="J100" i="14"/>
  <c r="J102" i="14"/>
  <c r="J106" i="14"/>
  <c r="J108" i="14"/>
  <c r="J112" i="14"/>
  <c r="J114" i="14"/>
  <c r="J118" i="14"/>
  <c r="J122" i="14"/>
  <c r="J131" i="14"/>
  <c r="J156" i="11"/>
  <c r="J150" i="11"/>
  <c r="J138" i="11"/>
  <c r="J192" i="11"/>
  <c r="J180" i="11"/>
  <c r="J159" i="14"/>
  <c r="J149" i="14"/>
  <c r="J144" i="14"/>
  <c r="J140" i="14"/>
  <c r="J134" i="14"/>
  <c r="J191" i="14"/>
  <c r="J180" i="14"/>
  <c r="J175" i="14"/>
  <c r="J17" i="18"/>
  <c r="J25" i="18"/>
  <c r="J35" i="18"/>
  <c r="J48" i="18"/>
  <c r="J51" i="18"/>
  <c r="J62" i="18"/>
  <c r="J63" i="18"/>
  <c r="J92" i="18"/>
  <c r="J100" i="18"/>
  <c r="J106" i="18"/>
  <c r="J136" i="18"/>
  <c r="J138" i="18"/>
  <c r="J140" i="18"/>
  <c r="J150" i="18"/>
  <c r="J154" i="18"/>
  <c r="J169" i="18"/>
  <c r="J177" i="18"/>
  <c r="J180" i="18"/>
  <c r="J182" i="18"/>
  <c r="J183" i="18"/>
  <c r="J15" i="11"/>
  <c r="J21" i="11"/>
  <c r="J31" i="11"/>
  <c r="J35" i="11"/>
  <c r="J37" i="11"/>
  <c r="J41" i="11"/>
  <c r="J45" i="11"/>
  <c r="J51" i="11"/>
  <c r="J57" i="11"/>
  <c r="J62" i="11"/>
  <c r="J79" i="11"/>
  <c r="J83" i="11"/>
  <c r="J87" i="11"/>
  <c r="J91" i="11"/>
  <c r="J95" i="11"/>
  <c r="J97" i="11"/>
  <c r="J106" i="11"/>
  <c r="J112" i="11"/>
  <c r="J116" i="11"/>
  <c r="J118" i="11"/>
  <c r="J14" i="14"/>
  <c r="J16" i="14"/>
  <c r="J22" i="14"/>
  <c r="J24" i="14"/>
  <c r="J26" i="14"/>
  <c r="J30" i="14"/>
  <c r="J32" i="14"/>
  <c r="J34" i="14"/>
  <c r="J36" i="14"/>
  <c r="J42" i="14"/>
  <c r="J44" i="14"/>
  <c r="J46" i="14"/>
  <c r="J48" i="14"/>
  <c r="J50" i="14"/>
  <c r="J54" i="14"/>
  <c r="J56" i="14"/>
  <c r="J58" i="14"/>
  <c r="J62" i="14"/>
  <c r="J64" i="14"/>
  <c r="J73" i="14"/>
  <c r="J75" i="14"/>
  <c r="J77" i="14"/>
  <c r="J81" i="14"/>
  <c r="J83" i="14"/>
  <c r="J85" i="14"/>
  <c r="J87" i="14"/>
  <c r="J91" i="14"/>
  <c r="J93" i="14"/>
  <c r="J95" i="14"/>
  <c r="J97" i="14"/>
  <c r="J99" i="14"/>
  <c r="J101" i="14"/>
  <c r="J105" i="14"/>
  <c r="J109" i="14"/>
  <c r="J111" i="14"/>
  <c r="J115" i="14"/>
  <c r="J117" i="14"/>
  <c r="J119" i="14"/>
  <c r="J121" i="14"/>
  <c r="J123" i="14"/>
  <c r="J167" i="14"/>
  <c r="J158" i="11"/>
  <c r="J142" i="11"/>
  <c r="J196" i="11"/>
  <c r="J190" i="11"/>
  <c r="J186" i="11"/>
  <c r="J182" i="11"/>
  <c r="J176" i="11"/>
  <c r="J172" i="11"/>
  <c r="J157" i="14"/>
  <c r="J153" i="14"/>
  <c r="J147" i="14"/>
  <c r="J132" i="14"/>
  <c r="J195" i="14"/>
  <c r="J193" i="14"/>
  <c r="J189" i="14"/>
  <c r="J19" i="18"/>
  <c r="J44" i="18"/>
  <c r="J60" i="18"/>
  <c r="J88" i="18"/>
  <c r="J103" i="18"/>
  <c r="J45" i="18"/>
  <c r="J54" i="18"/>
  <c r="J20" i="11"/>
  <c r="J40" i="11"/>
  <c r="J44" i="11"/>
  <c r="J61" i="11"/>
  <c r="J74" i="11"/>
  <c r="J103" i="11"/>
  <c r="J123" i="11"/>
  <c r="J160" i="11"/>
  <c r="J159" i="11"/>
  <c r="J149" i="11"/>
  <c r="J145" i="11"/>
  <c r="J143" i="11"/>
  <c r="J137" i="11"/>
  <c r="J191" i="11"/>
  <c r="J177" i="11"/>
  <c r="J173" i="11"/>
  <c r="J158" i="14"/>
  <c r="J135" i="18"/>
  <c r="J151" i="18"/>
  <c r="J195" i="18"/>
  <c r="J123" i="18"/>
  <c r="J171" i="14"/>
  <c r="J144" i="18"/>
  <c r="J15" i="18"/>
  <c r="J18" i="18"/>
  <c r="J24" i="18"/>
  <c r="J29" i="18"/>
  <c r="J33" i="18"/>
  <c r="J39" i="18"/>
  <c r="J40" i="18"/>
  <c r="J43" i="18"/>
  <c r="J47" i="18"/>
  <c r="J52" i="18"/>
  <c r="J55" i="18"/>
  <c r="J58" i="18"/>
  <c r="J72" i="18"/>
  <c r="J94" i="18"/>
  <c r="J133" i="18"/>
  <c r="J30" i="11"/>
  <c r="J34" i="11"/>
  <c r="J56" i="11"/>
  <c r="J58" i="11"/>
  <c r="J78" i="11"/>
  <c r="J82" i="11"/>
  <c r="J86" i="11"/>
  <c r="J94" i="11"/>
  <c r="J105" i="11"/>
  <c r="J111" i="11"/>
  <c r="J115" i="11"/>
  <c r="J52" i="14"/>
  <c r="J148" i="14"/>
  <c r="J141" i="14"/>
  <c r="J192" i="18"/>
  <c r="J117" i="11"/>
  <c r="J76" i="14"/>
  <c r="J16" i="18"/>
  <c r="J23" i="18"/>
  <c r="J28" i="18"/>
  <c r="J73" i="18"/>
  <c r="J145" i="18"/>
  <c r="J173" i="18"/>
  <c r="J189" i="18"/>
  <c r="J14" i="11"/>
  <c r="J56" i="18"/>
  <c r="J76" i="18"/>
  <c r="J101" i="18"/>
  <c r="J118" i="18"/>
  <c r="J131" i="18"/>
  <c r="J149" i="18"/>
  <c r="J158" i="18"/>
  <c r="J34" i="18"/>
  <c r="J46" i="18"/>
  <c r="E15" i="16"/>
  <c r="E20" i="16" s="1"/>
  <c r="E22" i="16" s="1"/>
  <c r="E28" i="16"/>
</calcChain>
</file>

<file path=xl/sharedStrings.xml><?xml version="1.0" encoding="utf-8"?>
<sst xmlns="http://schemas.openxmlformats.org/spreadsheetml/2006/main" count="200" uniqueCount="84">
  <si>
    <t>Spine Point</t>
  </si>
  <si>
    <t>Employee's NI Saving   (if participating in Pensionsmart)</t>
  </si>
  <si>
    <t>Pensionable Salary per annum</t>
  </si>
  <si>
    <t>PensionSMART Salary (Adjusted Contractual Basic Salary if participating in PensionSMART)</t>
  </si>
  <si>
    <t>Ee's NICs  non-PensionSMART-</t>
  </si>
  <si>
    <t>Ee's NICs PensionSMART</t>
  </si>
  <si>
    <t>Rates For Tax Year:</t>
  </si>
  <si>
    <t>TaxYear</t>
  </si>
  <si>
    <t>Category A Employee NI Rate</t>
  </si>
  <si>
    <t>Category A Employer NI Rate</t>
  </si>
  <si>
    <t>NIBand1</t>
  </si>
  <si>
    <t>NIBand2</t>
  </si>
  <si>
    <t>NIBand3</t>
  </si>
  <si>
    <t>NIBand4</t>
  </si>
  <si>
    <t>NIBand5</t>
  </si>
  <si>
    <t>NIBand6</t>
  </si>
  <si>
    <t>NIBand7</t>
  </si>
  <si>
    <t>NIBand8</t>
  </si>
  <si>
    <t>Lower Earnings Limit (LEL)</t>
  </si>
  <si>
    <t>Primary  Threshold (PT)</t>
  </si>
  <si>
    <t>Secondary Threshold (ST)</t>
  </si>
  <si>
    <t>Upper Earnings Limit (UEL)</t>
  </si>
  <si>
    <t>n/a</t>
  </si>
  <si>
    <t>Contribution Rates</t>
  </si>
  <si>
    <t>USS</t>
  </si>
  <si>
    <t>USS_Ee_conts</t>
  </si>
  <si>
    <t>SAUL_Ee_conts</t>
  </si>
  <si>
    <t>USS_Er_conts</t>
  </si>
  <si>
    <t>SAUL_Er_conts</t>
  </si>
  <si>
    <t>PayScaleDate</t>
  </si>
  <si>
    <t>PensionableSalary</t>
  </si>
  <si>
    <t>Ee_StandardConts</t>
  </si>
  <si>
    <t>PensionSMARTSalary_Adjusted</t>
  </si>
  <si>
    <t>Ee_NICs_nonPenSMART</t>
  </si>
  <si>
    <t>Er_StandardCont</t>
  </si>
  <si>
    <t>Er_ContInclPenSMART</t>
  </si>
  <si>
    <t>Ee_NISaving</t>
  </si>
  <si>
    <t>Ee_NICs_PenSmart</t>
  </si>
  <si>
    <t>Ee's NICs  non-PensionSMART</t>
  </si>
  <si>
    <t>Total contribution made by the College on behalf of PensionSMART participants (corresponds to column C of the PensionSMART Ts &amp; Cs)</t>
  </si>
  <si>
    <t>Pay Scale effective date:</t>
  </si>
  <si>
    <t>NI Bands</t>
  </si>
  <si>
    <t>Employee</t>
  </si>
  <si>
    <t>Employer</t>
  </si>
  <si>
    <t>Description of bands</t>
  </si>
  <si>
    <t>Review and update the data in blue shaded cells on all three sheets.</t>
  </si>
  <si>
    <t>Instructions for updating:</t>
  </si>
  <si>
    <t>NI bands and rates should be reviewed every April - band levels usually index and rates subject to review.</t>
  </si>
  <si>
    <t>The number of bands may vary over time there is flexibility in the table to change the number of bands if necessary, just ensure the levels are in ascending order (top to bottom) and the rate corresponds to earnings BELOW the band level entered</t>
  </si>
  <si>
    <t>(enter as 20XX/YY)</t>
  </si>
  <si>
    <t>The top band must be set to 99999999 (a very high number that no salary should ever be above)</t>
  </si>
  <si>
    <t>Upper Secondary Threshold (UST)</t>
  </si>
  <si>
    <t>Apprentics Upper Secondary Threshold (AUST)</t>
  </si>
  <si>
    <t xml:space="preserve">Over UEL </t>
  </si>
  <si>
    <t>For illustration purpose and for internal use ONLY. E &amp; O E. You should always get proper advice from a Qualified Financial Adviser before you make any commitments.
NI Savings shown are only applicable for NI Category A employees</t>
  </si>
  <si>
    <t>Which pension scheme, USS or SAUL?</t>
  </si>
  <si>
    <t>PensionScheme</t>
  </si>
  <si>
    <t>Enter gross total Pensionable Salary:</t>
  </si>
  <si>
    <t>PensionSMART salary adjustments for spine points are set out in the tables below (for Central London and outside London respectively). For fixed salaries or individual allowances use the Calculator.</t>
  </si>
  <si>
    <t>(corresponds to column A of the PensionSMART Ts &amp; Cs)</t>
  </si>
  <si>
    <t>(Adjusted Contractual Basic Salary if participating in PensionSMART)</t>
  </si>
  <si>
    <t>(corresponds to column B of the PensionSMART Ts &amp; Cs)</t>
  </si>
  <si>
    <t>PensionSMART Salary:</t>
  </si>
  <si>
    <t>Employee's non-PensionSMART National Insurance Contributions:</t>
  </si>
  <si>
    <t>Employee's PensionSMART National Insurance Contributions:</t>
  </si>
  <si>
    <t>Employee's National Insurance Saving if uses in PensionSMART:</t>
  </si>
  <si>
    <t>Total contribution made by the College on behalf of PensionSMART participants:</t>
  </si>
  <si>
    <t>(corresponds to column C of the PensionSMART Ts &amp; Cs)</t>
  </si>
  <si>
    <t>Please select what you want to do:</t>
  </si>
  <si>
    <t>Please refer to the HR website for the other details which are applicable to the salary scales (i.e Minimum, Maximum points applicable, etc)</t>
  </si>
  <si>
    <t>The figures shown below are for illustrative purpose and relate to employees whose only salary sacrifice is PensionSMART. If you participate in other salary sacrifice scheme (such as childcare) you should also read the general material and FAQs concerning salary sacrifice on the payroll website.</t>
  </si>
  <si>
    <t>This ReadyReckoner will calculate the Employee and Employer PensionSMART contributions and illustrates the National Insurance savings for any given salary, or you can look up these amounts for any given Spine Point salary</t>
  </si>
  <si>
    <t>For USS Members: Only applicable from 1 October 2019</t>
  </si>
  <si>
    <t>Only applicable from 1 October 2019</t>
  </si>
  <si>
    <t>PROFESSIONAL, TECHNICAL AND OPERATIONAL SERVICES, AND LEARNING GRADES</t>
  </si>
  <si>
    <t>ACADEMIC, RESEARCH AND TEACHING GRADES</t>
  </si>
  <si>
    <t>London (For Full Time Staff)</t>
  </si>
  <si>
    <t>Outside London and remote working (For Full Time Staff)</t>
  </si>
  <si>
    <t>Employee and employer contribution rates for USS and SAUL should not change regularly, but may very rarely be amended - check with HR Strategic Support and Reward team before changing these values</t>
  </si>
  <si>
    <t>SAUL Start</t>
  </si>
  <si>
    <t>SAUL CARE</t>
  </si>
  <si>
    <t>SAUL_Start</t>
  </si>
  <si>
    <t>National Insurance bands and corresponding rates (from 6 April 2024)</t>
  </si>
  <si>
    <t>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</si>
</sst>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quot;£&quot;#,##0.00"/>
    <numFmt numFmtId="8" formatCode="&quot;£&quot;#,##0.00;[Red]\-&quot;£&quot;#,##0.00"/>
    <numFmt numFmtId="43" formatCode="_-* #,##0.00_-;\-* #,##0.00_-;_-* &quot;-&quot;??_-;_-@_-"/>
    <numFmt numFmtId="164" formatCode="&quot;£&quot;#,##0"/>
    <numFmt numFmtId="165" formatCode="&quot;£&quot;#,##0.00"/>
    <numFmt numFmtId="166" formatCode="0.0%"/>
  </numFmts>
  <fonts count="41" x14ac:knownFonts="1">
    <font>
      <sz val="10"/>
      <name val="Arial"/>
    </font>
    <font>
      <sz val="10"/>
      <name val="Arial"/>
      <family val="2"/>
    </font>
    <font>
      <b/>
      <u/>
      <sz val="10"/>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Arial"/>
      <family val="2"/>
    </font>
    <font>
      <b/>
      <sz val="9"/>
      <name val="Arial"/>
      <family val="2"/>
    </font>
    <font>
      <b/>
      <sz val="10"/>
      <color indexed="22"/>
      <name val="Arial"/>
      <family val="2"/>
    </font>
    <font>
      <b/>
      <sz val="10"/>
      <color indexed="12"/>
      <name val="Arial"/>
      <family val="2"/>
    </font>
    <font>
      <b/>
      <sz val="10"/>
      <color theme="0" tint="-0.249977111117893"/>
      <name val="Arial"/>
      <family val="2"/>
    </font>
    <font>
      <sz val="10"/>
      <name val="Arial"/>
      <family val="2"/>
    </font>
    <font>
      <b/>
      <sz val="12"/>
      <name val="Arial"/>
      <family val="2"/>
    </font>
    <font>
      <b/>
      <u/>
      <sz val="9"/>
      <name val="Arial"/>
      <family val="2"/>
    </font>
    <font>
      <b/>
      <u/>
      <sz val="12"/>
      <name val="Arial"/>
      <family val="2"/>
    </font>
    <font>
      <sz val="12"/>
      <name val="Arial"/>
      <family val="2"/>
    </font>
    <font>
      <sz val="12"/>
      <name val="Calibri"/>
      <family val="2"/>
      <scheme val="minor"/>
    </font>
    <font>
      <b/>
      <sz val="12"/>
      <name val="Calibri"/>
      <family val="2"/>
      <scheme val="minor"/>
    </font>
    <font>
      <i/>
      <sz val="12"/>
      <name val="Calibri"/>
      <family val="2"/>
      <scheme val="minor"/>
    </font>
    <font>
      <b/>
      <sz val="22"/>
      <name val="Calibri"/>
      <family val="2"/>
      <scheme val="minor"/>
    </font>
    <font>
      <sz val="18"/>
      <name val="Arial"/>
      <family val="2"/>
    </font>
    <font>
      <b/>
      <sz val="12"/>
      <color rgb="FFFF0000"/>
      <name val="Arial"/>
      <family val="2"/>
    </font>
    <font>
      <sz val="12"/>
      <color rgb="FFFF0000"/>
      <name val="Arial"/>
      <family val="2"/>
    </font>
    <font>
      <sz val="10"/>
      <color rgb="FFFF0000"/>
      <name val="Arial"/>
      <family val="2"/>
    </font>
    <font>
      <b/>
      <sz val="22"/>
      <color rgb="FFFF0000"/>
      <name val="Calibri"/>
      <family val="2"/>
      <scheme val="minor"/>
    </font>
    <font>
      <b/>
      <sz val="14"/>
      <color rgb="FFFF000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9" tint="0.59999389629810485"/>
        <bgColor auto="1"/>
      </patternFill>
    </fill>
    <fill>
      <patternFill patternType="solid">
        <fgColor rgb="FFFFC000"/>
        <bgColor indexed="64"/>
      </patternFill>
    </fill>
    <fill>
      <patternFill patternType="solid">
        <fgColor theme="3" tint="0.79998168889431442"/>
        <bgColor indexed="64"/>
      </patternFill>
    </fill>
    <fill>
      <patternFill patternType="solid">
        <fgColor theme="0" tint="-0.14999847407452621"/>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auto="1"/>
      </top>
      <bottom style="thin">
        <color auto="1"/>
      </bottom>
      <diagonal/>
    </border>
    <border>
      <left/>
      <right/>
      <top style="thin">
        <color auto="1"/>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top/>
      <bottom/>
      <diagonal/>
    </border>
    <border>
      <left/>
      <right style="medium">
        <color theme="0" tint="-0.249977111117893"/>
      </right>
      <top/>
      <bottom/>
      <diagonal/>
    </border>
  </borders>
  <cellStyleXfs count="45">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1"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1" fillId="0" borderId="0"/>
    <xf numFmtId="43" fontId="26" fillId="0" borderId="0" applyFont="0" applyFill="0" applyBorder="0" applyAlignment="0" applyProtection="0"/>
    <xf numFmtId="9" fontId="26" fillId="0" borderId="0" applyFont="0" applyFill="0" applyBorder="0" applyAlignment="0" applyProtection="0"/>
  </cellStyleXfs>
  <cellXfs count="113">
    <xf numFmtId="0" fontId="0" fillId="0" borderId="0" xfId="0"/>
    <xf numFmtId="0" fontId="3" fillId="0" borderId="0" xfId="0" applyFont="1"/>
    <xf numFmtId="164" fontId="3" fillId="0" borderId="0" xfId="0" applyNumberFormat="1" applyFont="1" applyAlignment="1">
      <alignment horizontal="center"/>
    </xf>
    <xf numFmtId="164" fontId="3" fillId="0" borderId="0" xfId="0" applyNumberFormat="1" applyFont="1"/>
    <xf numFmtId="164" fontId="23" fillId="0" borderId="0" xfId="0" applyNumberFormat="1" applyFont="1" applyAlignment="1">
      <alignment horizontal="center"/>
    </xf>
    <xf numFmtId="164" fontId="25" fillId="0" borderId="0" xfId="0" applyNumberFormat="1" applyFont="1"/>
    <xf numFmtId="164" fontId="3" fillId="24" borderId="0" xfId="0" applyNumberFormat="1" applyFont="1" applyFill="1" applyAlignment="1">
      <alignment horizontal="center"/>
    </xf>
    <xf numFmtId="165" fontId="3" fillId="0" borderId="0" xfId="0" applyNumberFormat="1" applyFont="1"/>
    <xf numFmtId="0" fontId="3" fillId="0" borderId="0" xfId="0" applyFont="1" applyAlignment="1">
      <alignment horizontal="left"/>
    </xf>
    <xf numFmtId="0" fontId="3" fillId="0" borderId="10" xfId="0" applyFont="1" applyBorder="1" applyAlignment="1">
      <alignment horizontal="center"/>
    </xf>
    <xf numFmtId="164" fontId="3" fillId="0" borderId="10" xfId="0" applyNumberFormat="1" applyFont="1" applyBorder="1" applyAlignment="1">
      <alignment horizontal="center"/>
    </xf>
    <xf numFmtId="7" fontId="3" fillId="0" borderId="10" xfId="0" applyNumberFormat="1" applyFont="1" applyBorder="1" applyAlignment="1">
      <alignment vertical="center"/>
    </xf>
    <xf numFmtId="8" fontId="3" fillId="25" borderId="10" xfId="0" applyNumberFormat="1" applyFont="1" applyFill="1" applyBorder="1"/>
    <xf numFmtId="0" fontId="3" fillId="0" borderId="11" xfId="0" applyFont="1" applyBorder="1" applyAlignment="1">
      <alignment horizontal="center"/>
    </xf>
    <xf numFmtId="164" fontId="3" fillId="0" borderId="11" xfId="0" applyNumberFormat="1" applyFont="1" applyBorder="1" applyAlignment="1">
      <alignment horizontal="center"/>
    </xf>
    <xf numFmtId="7" fontId="3" fillId="0" borderId="11" xfId="0" applyNumberFormat="1" applyFont="1" applyBorder="1" applyAlignment="1">
      <alignment vertical="center"/>
    </xf>
    <xf numFmtId="8" fontId="3" fillId="25" borderId="11" xfId="0" applyNumberFormat="1" applyFont="1" applyFill="1" applyBorder="1"/>
    <xf numFmtId="164" fontId="23" fillId="0" borderId="11" xfId="0" applyNumberFormat="1" applyFont="1" applyBorder="1" applyAlignment="1">
      <alignment horizontal="center"/>
    </xf>
    <xf numFmtId="0" fontId="3" fillId="0" borderId="12" xfId="0" applyFont="1" applyBorder="1" applyAlignment="1">
      <alignment horizontal="center"/>
    </xf>
    <xf numFmtId="164" fontId="3" fillId="0" borderId="12" xfId="0" applyNumberFormat="1" applyFont="1" applyBorder="1" applyAlignment="1">
      <alignment horizontal="center"/>
    </xf>
    <xf numFmtId="7" fontId="3" fillId="0" borderId="12" xfId="0" applyNumberFormat="1" applyFont="1" applyBorder="1" applyAlignment="1">
      <alignment vertical="center"/>
    </xf>
    <xf numFmtId="8" fontId="3" fillId="25" borderId="12" xfId="0" applyNumberFormat="1" applyFont="1" applyFill="1" applyBorder="1"/>
    <xf numFmtId="15" fontId="22" fillId="0" borderId="10" xfId="0" applyNumberFormat="1" applyFont="1" applyBorder="1" applyAlignment="1">
      <alignment horizontal="center" vertical="center" wrapText="1"/>
    </xf>
    <xf numFmtId="0" fontId="28" fillId="0" borderId="10" xfId="0" applyFont="1" applyBorder="1" applyAlignment="1">
      <alignment horizontal="center"/>
    </xf>
    <xf numFmtId="0" fontId="22" fillId="0" borderId="10" xfId="0" applyFont="1" applyBorder="1" applyAlignment="1">
      <alignment horizontal="center" vertical="center" wrapText="1"/>
    </xf>
    <xf numFmtId="0" fontId="22" fillId="25" borderId="10" xfId="0" applyFont="1" applyFill="1" applyBorder="1" applyAlignment="1">
      <alignment horizontal="center" vertical="center" wrapText="1"/>
    </xf>
    <xf numFmtId="0" fontId="3" fillId="0" borderId="0" xfId="0" applyFont="1" applyAlignment="1">
      <alignment horizontal="right" wrapText="1"/>
    </xf>
    <xf numFmtId="0" fontId="0" fillId="0" borderId="0" xfId="0" applyAlignment="1">
      <alignment horizontal="right"/>
    </xf>
    <xf numFmtId="0" fontId="3" fillId="0" borderId="0" xfId="0" applyFont="1" applyAlignment="1">
      <alignment horizontal="right"/>
    </xf>
    <xf numFmtId="14" fontId="0" fillId="27" borderId="0" xfId="0" applyNumberFormat="1" applyFill="1" applyProtection="1">
      <protection locked="0"/>
    </xf>
    <xf numFmtId="0" fontId="0" fillId="27" borderId="0" xfId="0" applyFill="1" applyProtection="1">
      <protection locked="0"/>
    </xf>
    <xf numFmtId="43" fontId="0" fillId="27" borderId="0" xfId="43" applyFont="1" applyFill="1" applyProtection="1">
      <protection locked="0"/>
    </xf>
    <xf numFmtId="166" fontId="0" fillId="27" borderId="0" xfId="44" applyNumberFormat="1" applyFont="1" applyFill="1" applyProtection="1">
      <protection locked="0"/>
    </xf>
    <xf numFmtId="9" fontId="0" fillId="27" borderId="0" xfId="0" applyNumberFormat="1" applyFill="1" applyProtection="1">
      <protection locked="0"/>
    </xf>
    <xf numFmtId="0" fontId="3" fillId="27" borderId="10" xfId="0" applyFont="1" applyFill="1" applyBorder="1" applyAlignment="1" applyProtection="1">
      <alignment horizontal="center"/>
      <protection locked="0"/>
    </xf>
    <xf numFmtId="164" fontId="3" fillId="27" borderId="10" xfId="0" applyNumberFormat="1" applyFont="1" applyFill="1" applyBorder="1" applyAlignment="1" applyProtection="1">
      <alignment horizontal="center"/>
      <protection locked="0"/>
    </xf>
    <xf numFmtId="0" fontId="3" fillId="27" borderId="11" xfId="0" applyFont="1" applyFill="1" applyBorder="1" applyAlignment="1" applyProtection="1">
      <alignment horizontal="center"/>
      <protection locked="0"/>
    </xf>
    <xf numFmtId="164" fontId="3" fillId="27" borderId="11" xfId="0" applyNumberFormat="1" applyFont="1" applyFill="1" applyBorder="1" applyAlignment="1" applyProtection="1">
      <alignment horizontal="center"/>
      <protection locked="0"/>
    </xf>
    <xf numFmtId="0" fontId="3" fillId="27" borderId="12" xfId="0" applyFont="1" applyFill="1" applyBorder="1" applyAlignment="1" applyProtection="1">
      <alignment horizontal="center"/>
      <protection locked="0"/>
    </xf>
    <xf numFmtId="164" fontId="3" fillId="27" borderId="12" xfId="0" applyNumberFormat="1" applyFont="1" applyFill="1" applyBorder="1" applyAlignment="1" applyProtection="1">
      <alignment horizontal="center"/>
      <protection locked="0"/>
    </xf>
    <xf numFmtId="0" fontId="3"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7" fontId="3" fillId="0" borderId="0" xfId="0" applyNumberFormat="1" applyFont="1"/>
    <xf numFmtId="43" fontId="3" fillId="0" borderId="0" xfId="43" applyFont="1" applyBorder="1" applyProtection="1"/>
    <xf numFmtId="0" fontId="27" fillId="0" borderId="0" xfId="0" applyFont="1" applyAlignment="1">
      <alignment horizontal="center" vertical="center" wrapText="1"/>
    </xf>
    <xf numFmtId="0" fontId="0" fillId="0" borderId="0" xfId="0" applyAlignment="1">
      <alignment horizontal="left" wrapText="1"/>
    </xf>
    <xf numFmtId="0" fontId="1" fillId="0" borderId="0" xfId="0" applyFont="1" applyAlignment="1">
      <alignment horizontal="left" wrapText="1"/>
    </xf>
    <xf numFmtId="166" fontId="0" fillId="27" borderId="0" xfId="0" applyNumberFormat="1" applyFill="1" applyProtection="1">
      <protection locked="0"/>
    </xf>
    <xf numFmtId="0" fontId="30" fillId="0" borderId="0" xfId="0" applyFont="1" applyAlignment="1">
      <alignment horizontal="center" vertical="center" wrapText="1"/>
    </xf>
    <xf numFmtId="0" fontId="30" fillId="0" borderId="0" xfId="0" applyFont="1"/>
    <xf numFmtId="0" fontId="31" fillId="0" borderId="19" xfId="0" applyFont="1" applyBorder="1" applyAlignment="1">
      <alignment horizontal="right" vertical="center" wrapText="1"/>
    </xf>
    <xf numFmtId="0" fontId="30" fillId="0" borderId="20" xfId="0" applyFont="1" applyBorder="1" applyAlignment="1">
      <alignment vertical="center"/>
    </xf>
    <xf numFmtId="0" fontId="32" fillId="26" borderId="21" xfId="0" applyFont="1" applyFill="1" applyBorder="1" applyAlignment="1" applyProtection="1">
      <alignment horizontal="center" vertical="center"/>
      <protection locked="0"/>
    </xf>
    <xf numFmtId="0" fontId="31" fillId="0" borderId="0" xfId="0" applyFont="1" applyAlignment="1">
      <alignment horizontal="right" vertical="center" wrapText="1"/>
    </xf>
    <xf numFmtId="0" fontId="30" fillId="0" borderId="0" xfId="0" applyFont="1" applyAlignment="1">
      <alignment vertical="center"/>
    </xf>
    <xf numFmtId="0" fontId="31" fillId="0" borderId="0" xfId="0" applyFont="1" applyAlignment="1">
      <alignment vertical="center"/>
    </xf>
    <xf numFmtId="164" fontId="32" fillId="26" borderId="21" xfId="0" applyNumberFormat="1" applyFont="1" applyFill="1" applyBorder="1" applyAlignment="1" applyProtection="1">
      <alignment horizontal="center" vertical="center"/>
      <protection locked="0"/>
    </xf>
    <xf numFmtId="0" fontId="31" fillId="0" borderId="0" xfId="0" applyFont="1" applyAlignment="1">
      <alignment vertical="center" wrapText="1"/>
    </xf>
    <xf numFmtId="0" fontId="27" fillId="0" borderId="0" xfId="0" applyFont="1"/>
    <xf numFmtId="0" fontId="31" fillId="0" borderId="13" xfId="0" applyFont="1" applyBorder="1" applyAlignment="1">
      <alignment horizontal="right" vertical="center" wrapText="1"/>
    </xf>
    <xf numFmtId="0" fontId="27" fillId="0" borderId="14" xfId="0" applyFont="1" applyBorder="1" applyAlignment="1">
      <alignment horizontal="center" vertical="center" wrapText="1"/>
    </xf>
    <xf numFmtId="0" fontId="30" fillId="0" borderId="14" xfId="0" applyFont="1" applyBorder="1" applyAlignment="1">
      <alignment vertical="center"/>
    </xf>
    <xf numFmtId="0" fontId="33" fillId="0" borderId="22" xfId="0" applyFont="1" applyBorder="1" applyAlignment="1">
      <alignment horizontal="right" vertical="center" wrapText="1"/>
    </xf>
    <xf numFmtId="0" fontId="31" fillId="0" borderId="22" xfId="0" applyFont="1" applyBorder="1" applyAlignment="1">
      <alignment horizontal="right" vertical="center" wrapText="1"/>
    </xf>
    <xf numFmtId="7" fontId="32" fillId="0" borderId="23" xfId="0" applyNumberFormat="1" applyFont="1" applyBorder="1" applyAlignment="1">
      <alignment horizontal="center" vertical="center"/>
    </xf>
    <xf numFmtId="8" fontId="32" fillId="0" borderId="23" xfId="0" applyNumberFormat="1" applyFont="1" applyBorder="1" applyAlignment="1">
      <alignment horizontal="center" vertical="center"/>
    </xf>
    <xf numFmtId="0" fontId="31" fillId="0" borderId="16" xfId="0" applyFont="1" applyBorder="1" applyAlignment="1">
      <alignment horizontal="right" vertical="center" wrapText="1"/>
    </xf>
    <xf numFmtId="0" fontId="27" fillId="0" borderId="17" xfId="0" applyFont="1" applyBorder="1" applyAlignment="1">
      <alignment horizontal="center" vertical="center" wrapText="1"/>
    </xf>
    <xf numFmtId="0" fontId="30" fillId="0" borderId="17" xfId="0" applyFont="1" applyBorder="1" applyAlignment="1">
      <alignment vertical="center"/>
    </xf>
    <xf numFmtId="7" fontId="32" fillId="28" borderId="18" xfId="0" applyNumberFormat="1" applyFont="1" applyFill="1" applyBorder="1" applyAlignment="1">
      <alignment horizontal="center" vertical="center"/>
    </xf>
    <xf numFmtId="8" fontId="32" fillId="0" borderId="0" xfId="0" applyNumberFormat="1" applyFont="1" applyAlignment="1">
      <alignment horizontal="center" vertical="center"/>
    </xf>
    <xf numFmtId="0" fontId="33" fillId="0" borderId="16" xfId="0" applyFont="1" applyBorder="1" applyAlignment="1">
      <alignment horizontal="right" vertical="center" wrapText="1"/>
    </xf>
    <xf numFmtId="0" fontId="21" fillId="0" borderId="0" xfId="0" applyFont="1" applyAlignment="1">
      <alignment horizontal="center"/>
    </xf>
    <xf numFmtId="0" fontId="34" fillId="0" borderId="0" xfId="0" applyFont="1" applyAlignment="1">
      <alignment horizontal="center" vertical="center" wrapText="1"/>
    </xf>
    <xf numFmtId="0" fontId="30" fillId="0" borderId="0" xfId="0" applyFont="1" applyAlignment="1">
      <alignment horizontal="center" wrapText="1"/>
    </xf>
    <xf numFmtId="0" fontId="27" fillId="0" borderId="0" xfId="0" applyFont="1" applyAlignment="1">
      <alignment horizontal="center"/>
    </xf>
    <xf numFmtId="10" fontId="0" fillId="27" borderId="0" xfId="44" applyNumberFormat="1" applyFont="1" applyFill="1" applyProtection="1">
      <protection locked="0"/>
    </xf>
    <xf numFmtId="0" fontId="1" fillId="27" borderId="0" xfId="0" applyFont="1" applyFill="1" applyProtection="1">
      <protection locked="0"/>
    </xf>
    <xf numFmtId="0" fontId="36" fillId="0" borderId="0" xfId="0" applyFont="1" applyAlignment="1">
      <alignment horizontal="center" vertical="center" wrapText="1"/>
    </xf>
    <xf numFmtId="0" fontId="35" fillId="0" borderId="0" xfId="0" applyFont="1" applyAlignment="1">
      <alignment horizontal="center" wrapText="1"/>
    </xf>
    <xf numFmtId="0" fontId="34" fillId="0" borderId="0" xfId="0" applyFont="1" applyAlignment="1">
      <alignment horizontal="center" vertical="center" wrapText="1"/>
    </xf>
    <xf numFmtId="0" fontId="0" fillId="0" borderId="0" xfId="0" applyAlignment="1">
      <alignment horizontal="center" vertical="center" wrapText="1"/>
    </xf>
    <xf numFmtId="0" fontId="30" fillId="0" borderId="0" xfId="0" applyFont="1" applyAlignment="1">
      <alignment horizontal="center" wrapText="1"/>
    </xf>
    <xf numFmtId="0" fontId="0" fillId="0" borderId="0" xfId="0" applyAlignment="1">
      <alignment wrapText="1"/>
    </xf>
    <xf numFmtId="0" fontId="39" fillId="0" borderId="0" xfId="0" applyFont="1" applyAlignment="1">
      <alignment horizontal="center" vertical="center" wrapText="1"/>
    </xf>
    <xf numFmtId="0" fontId="38" fillId="0" borderId="0" xfId="0" applyFont="1" applyAlignment="1">
      <alignment horizontal="center" vertical="center" wrapText="1"/>
    </xf>
    <xf numFmtId="0" fontId="37" fillId="0" borderId="0" xfId="0" applyFont="1" applyAlignment="1">
      <alignment horizontal="center" vertical="center" wrapText="1"/>
    </xf>
    <xf numFmtId="7" fontId="32" fillId="28" borderId="15" xfId="0" applyNumberFormat="1" applyFont="1" applyFill="1" applyBorder="1" applyAlignment="1">
      <alignment horizontal="center" vertical="center"/>
    </xf>
    <xf numFmtId="0" fontId="30" fillId="0" borderId="23" xfId="0" applyFont="1" applyBorder="1" applyAlignment="1">
      <alignment horizontal="center" vertical="center"/>
    </xf>
    <xf numFmtId="7" fontId="32" fillId="28" borderId="23" xfId="0" applyNumberFormat="1" applyFont="1" applyFill="1" applyBorder="1" applyAlignment="1">
      <alignment horizontal="center" vertical="center"/>
    </xf>
    <xf numFmtId="0" fontId="30" fillId="28" borderId="23" xfId="0" applyFont="1" applyFill="1" applyBorder="1" applyAlignment="1">
      <alignment horizontal="center" vertical="center"/>
    </xf>
    <xf numFmtId="0" fontId="30" fillId="28" borderId="18" xfId="0" applyFont="1" applyFill="1" applyBorder="1" applyAlignment="1">
      <alignment vertical="center"/>
    </xf>
    <xf numFmtId="0" fontId="27" fillId="0" borderId="0" xfId="0" applyFont="1" applyAlignment="1">
      <alignment horizontal="center"/>
    </xf>
    <xf numFmtId="0" fontId="36" fillId="0" borderId="0" xfId="0" applyFont="1" applyAlignment="1">
      <alignment horizontal="center"/>
    </xf>
    <xf numFmtId="0" fontId="21" fillId="0" borderId="0" xfId="0" applyFont="1" applyAlignment="1">
      <alignment horizontal="center" wrapText="1"/>
    </xf>
    <xf numFmtId="0" fontId="0" fillId="0" borderId="0" xfId="0" applyAlignment="1">
      <alignment horizontal="center" wrapText="1"/>
    </xf>
    <xf numFmtId="0" fontId="3" fillId="0" borderId="0" xfId="0" applyFont="1" applyAlignment="1">
      <alignment horizontal="left" wrapText="1"/>
    </xf>
    <xf numFmtId="0" fontId="0" fillId="0" borderId="0" xfId="0" applyAlignment="1">
      <alignment horizontal="left" wrapText="1"/>
    </xf>
    <xf numFmtId="0" fontId="1" fillId="0" borderId="0" xfId="0" applyFont="1" applyAlignment="1">
      <alignment horizontal="left" wrapText="1"/>
    </xf>
    <xf numFmtId="0" fontId="24" fillId="0" borderId="0" xfId="0" applyFont="1" applyAlignment="1">
      <alignment horizontal="left"/>
    </xf>
    <xf numFmtId="0" fontId="0" fillId="0" borderId="0" xfId="0"/>
    <xf numFmtId="0" fontId="29" fillId="0" borderId="0" xfId="0" applyFont="1" applyAlignment="1">
      <alignment horizontal="center" vertical="center" wrapText="1"/>
    </xf>
    <xf numFmtId="0" fontId="30" fillId="0" borderId="0" xfId="0" applyFont="1" applyAlignment="1">
      <alignment horizontal="center" vertical="center" wrapText="1"/>
    </xf>
    <xf numFmtId="0" fontId="3" fillId="0" borderId="0" xfId="0" applyFont="1"/>
    <xf numFmtId="0" fontId="21" fillId="0" borderId="0" xfId="0" applyFont="1" applyAlignment="1">
      <alignment horizontal="center" vertical="center" wrapText="1"/>
    </xf>
    <xf numFmtId="0" fontId="27" fillId="0" borderId="0" xfId="0" applyFont="1" applyAlignment="1">
      <alignment horizontal="center" vertical="center" wrapText="1"/>
    </xf>
    <xf numFmtId="0" fontId="40" fillId="0" borderId="0" xfId="0" applyFont="1" applyAlignment="1">
      <alignment horizontal="center" wrapText="1"/>
    </xf>
    <xf numFmtId="0" fontId="38" fillId="0" borderId="0" xfId="0" applyFont="1" applyAlignment="1">
      <alignment horizontal="center" wrapText="1"/>
    </xf>
    <xf numFmtId="0" fontId="1" fillId="0" borderId="0" xfId="0" applyFont="1" applyAlignment="1">
      <alignment wrapText="1"/>
    </xf>
    <xf numFmtId="0" fontId="0" fillId="0" borderId="0" xfId="0" applyAlignment="1">
      <alignment horizontal="left" vertical="top" wrapText="1" indent="1"/>
    </xf>
    <xf numFmtId="0" fontId="3" fillId="0" borderId="0" xfId="0" applyFont="1" applyAlignment="1">
      <alignment horizontal="left"/>
    </xf>
    <xf numFmtId="0" fontId="3" fillId="0" borderId="0" xfId="0" applyFont="1" applyAlignment="1">
      <alignment horizont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3"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2" xr:uid="{00000000-0005-0000-0000-000026000000}"/>
    <cellStyle name="Note" xfId="37" builtinId="10" customBuiltin="1"/>
    <cellStyle name="Output" xfId="38" builtinId="21" customBuiltin="1"/>
    <cellStyle name="Percent" xfId="44" builtinId="5"/>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USS_Table!R1C1"/><Relationship Id="rId2" Type="http://schemas.openxmlformats.org/officeDocument/2006/relationships/hyperlink" Target="#SAUL_CARE_Table!Ee_StandardConts"/><Relationship Id="rId1" Type="http://schemas.openxmlformats.org/officeDocument/2006/relationships/hyperlink" Target="#Calculator!R1C1"/><Relationship Id="rId4" Type="http://schemas.openxmlformats.org/officeDocument/2006/relationships/hyperlink" Target="#'SAUL_Start Table'!Ee_NICs_PenSmart"/></Relationships>
</file>

<file path=xl/drawings/_rels/drawing2.xml.rels><?xml version="1.0" encoding="UTF-8" standalone="yes"?>
<Relationships xmlns="http://schemas.openxmlformats.org/package/2006/relationships"><Relationship Id="rId3" Type="http://schemas.openxmlformats.org/officeDocument/2006/relationships/hyperlink" Target="#SAUL_Table!R1C1"/><Relationship Id="rId2" Type="http://schemas.openxmlformats.org/officeDocument/2006/relationships/hyperlink" Target="#Calculator!R1C1"/><Relationship Id="rId1" Type="http://schemas.openxmlformats.org/officeDocument/2006/relationships/hyperlink" Target="#LandingPage!R1C1"/><Relationship Id="rId4" Type="http://schemas.openxmlformats.org/officeDocument/2006/relationships/hyperlink" Target="#USS_Table!R1C1"/></Relationships>
</file>

<file path=xl/drawings/_rels/drawing3.xml.rels><?xml version="1.0" encoding="UTF-8" standalone="yes"?>
<Relationships xmlns="http://schemas.openxmlformats.org/package/2006/relationships"><Relationship Id="rId3" Type="http://schemas.openxmlformats.org/officeDocument/2006/relationships/hyperlink" Target="#SAUL_Table!R1C1"/><Relationship Id="rId2" Type="http://schemas.openxmlformats.org/officeDocument/2006/relationships/hyperlink" Target="#Calculator!R1C1"/><Relationship Id="rId1" Type="http://schemas.openxmlformats.org/officeDocument/2006/relationships/hyperlink" Target="#LandingPage!R1C1"/><Relationship Id="rId4" Type="http://schemas.openxmlformats.org/officeDocument/2006/relationships/hyperlink" Target="#USS_Table!R1C1"/></Relationships>
</file>

<file path=xl/drawings/_rels/drawing4.xml.rels><?xml version="1.0" encoding="UTF-8" standalone="yes"?>
<Relationships xmlns="http://schemas.openxmlformats.org/package/2006/relationships"><Relationship Id="rId3" Type="http://schemas.openxmlformats.org/officeDocument/2006/relationships/hyperlink" Target="#SAUL_Table!R1C1"/><Relationship Id="rId2" Type="http://schemas.openxmlformats.org/officeDocument/2006/relationships/hyperlink" Target="#Calculator!R1C1"/><Relationship Id="rId1" Type="http://schemas.openxmlformats.org/officeDocument/2006/relationships/hyperlink" Target="#LandingPage!R1C1"/><Relationship Id="rId4" Type="http://schemas.openxmlformats.org/officeDocument/2006/relationships/hyperlink" Target="#USS_Table!R1C1"/></Relationships>
</file>

<file path=xl/drawings/_rels/drawing5.xml.rels><?xml version="1.0" encoding="UTF-8" standalone="yes"?>
<Relationships xmlns="http://schemas.openxmlformats.org/package/2006/relationships"><Relationship Id="rId3" Type="http://schemas.openxmlformats.org/officeDocument/2006/relationships/hyperlink" Target="#SAUL_Table!R1C1"/><Relationship Id="rId2" Type="http://schemas.openxmlformats.org/officeDocument/2006/relationships/hyperlink" Target="#Calculator!R1C1"/><Relationship Id="rId1" Type="http://schemas.openxmlformats.org/officeDocument/2006/relationships/hyperlink" Target="#LandingPage!R1C1"/><Relationship Id="rId4" Type="http://schemas.openxmlformats.org/officeDocument/2006/relationships/hyperlink" Target="#USS_Table!R1C1"/></Relationships>
</file>

<file path=xl/drawings/drawing1.xml><?xml version="1.0" encoding="utf-8"?>
<xdr:wsDr xmlns:xdr="http://schemas.openxmlformats.org/drawingml/2006/spreadsheetDrawing" xmlns:a="http://schemas.openxmlformats.org/drawingml/2006/main">
  <xdr:oneCellAnchor>
    <xdr:from>
      <xdr:col>14</xdr:col>
      <xdr:colOff>0</xdr:colOff>
      <xdr:row>11</xdr:row>
      <xdr:rowOff>9525</xdr:rowOff>
    </xdr:from>
    <xdr:ext cx="2657475" cy="1609725"/>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4133850" y="4352925"/>
          <a:ext cx="2657475" cy="1609725"/>
        </a:xfrm>
        <a:prstGeom prst="rightArrow">
          <a:avLst/>
        </a:prstGeom>
      </xdr:spPr>
      <xdr:style>
        <a:lnRef idx="0">
          <a:schemeClr val="accent3"/>
        </a:lnRef>
        <a:fillRef idx="3">
          <a:schemeClr val="accent3"/>
        </a:fillRef>
        <a:effectRef idx="3">
          <a:schemeClr val="accent3"/>
        </a:effectRef>
        <a:fontRef idx="minor">
          <a:schemeClr val="lt1"/>
        </a:fontRef>
      </xdr:style>
      <xdr:txBody>
        <a:bodyPr vertOverflow="overflow" horzOverflow="overflow" wrap="none" rtlCol="0" anchor="ctr" anchorCtr="0">
          <a:noAutofit/>
        </a:bodyPr>
        <a:lstStyle/>
        <a:p>
          <a:pPr algn="l"/>
          <a:r>
            <a:rPr lang="en-GB" sz="2400" b="1" cap="none" spc="50">
              <a:ln w="9525" cmpd="sng">
                <a:noFill/>
                <a:prstDash val="solid"/>
              </a:ln>
              <a:solidFill>
                <a:srgbClr val="70AD47">
                  <a:tint val="1000"/>
                </a:srgbClr>
              </a:solidFill>
              <a:effectLst>
                <a:glow rad="38100">
                  <a:schemeClr val="accent1">
                    <a:alpha val="40000"/>
                  </a:schemeClr>
                </a:glow>
              </a:effectLst>
            </a:rPr>
            <a:t>Go to Calculator</a:t>
          </a:r>
        </a:p>
      </xdr:txBody>
    </xdr:sp>
    <xdr:clientData/>
  </xdr:oneCellAnchor>
  <xdr:oneCellAnchor>
    <xdr:from>
      <xdr:col>24</xdr:col>
      <xdr:colOff>19049</xdr:colOff>
      <xdr:row>5</xdr:row>
      <xdr:rowOff>454025</xdr:rowOff>
    </xdr:from>
    <xdr:ext cx="3514725" cy="1295400"/>
    <xdr:sp macro="" textlink="">
      <xdr:nvSpPr>
        <xdr:cNvPr id="5" name="Right Arrow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7562849" y="2682875"/>
          <a:ext cx="3514725" cy="1295400"/>
        </a:xfrm>
        <a:prstGeom prst="rightArrow">
          <a:avLst/>
        </a:prstGeom>
      </xdr:spPr>
      <xdr:style>
        <a:lnRef idx="0">
          <a:schemeClr val="accent2"/>
        </a:lnRef>
        <a:fillRef idx="3">
          <a:schemeClr val="accent2"/>
        </a:fillRef>
        <a:effectRef idx="3">
          <a:schemeClr val="accent2"/>
        </a:effectRef>
        <a:fontRef idx="minor">
          <a:schemeClr val="lt1"/>
        </a:fontRef>
      </xdr:style>
      <xdr:txBody>
        <a:bodyPr vertOverflow="overflow" horzOverflow="overflow" wrap="none" rtlCol="0" anchor="ctr" anchorCtr="0">
          <a:noAutofit/>
        </a:bodyPr>
        <a:lstStyle/>
        <a:p>
          <a:pPr algn="l"/>
          <a:r>
            <a:rPr lang="en-GB" sz="2400" b="1" cap="none" spc="50">
              <a:ln w="9525" cmpd="sng">
                <a:noFill/>
                <a:prstDash val="solid"/>
              </a:ln>
              <a:solidFill>
                <a:srgbClr val="70AD47">
                  <a:tint val="1000"/>
                </a:srgbClr>
              </a:solidFill>
              <a:effectLst>
                <a:glow rad="38100">
                  <a:schemeClr val="accent1">
                    <a:alpha val="40000"/>
                  </a:schemeClr>
                </a:glow>
              </a:effectLst>
            </a:rPr>
            <a:t>Go to SAUL CARE Tables</a:t>
          </a:r>
        </a:p>
      </xdr:txBody>
    </xdr:sp>
    <xdr:clientData/>
  </xdr:oneCellAnchor>
  <xdr:oneCellAnchor>
    <xdr:from>
      <xdr:col>24</xdr:col>
      <xdr:colOff>47626</xdr:colOff>
      <xdr:row>21</xdr:row>
      <xdr:rowOff>25400</xdr:rowOff>
    </xdr:from>
    <xdr:ext cx="3486150" cy="1295400"/>
    <xdr:sp macro="" textlink="">
      <xdr:nvSpPr>
        <xdr:cNvPr id="7" name="Right Arrow 6">
          <a:hlinkClick xmlns:r="http://schemas.openxmlformats.org/officeDocument/2006/relationships" r:id="rId3"/>
          <a:extLst>
            <a:ext uri="{FF2B5EF4-FFF2-40B4-BE49-F238E27FC236}">
              <a16:creationId xmlns:a16="http://schemas.microsoft.com/office/drawing/2014/main" id="{00000000-0008-0000-0000-000007000000}"/>
            </a:ext>
          </a:extLst>
        </xdr:cNvPr>
        <xdr:cNvSpPr/>
      </xdr:nvSpPr>
      <xdr:spPr>
        <a:xfrm>
          <a:off x="7591426" y="5378450"/>
          <a:ext cx="3486150" cy="1295400"/>
        </a:xfrm>
        <a:prstGeom prst="rightArrow">
          <a:avLst/>
        </a:prstGeom>
      </xdr:spPr>
      <xdr:style>
        <a:lnRef idx="0">
          <a:schemeClr val="accent4"/>
        </a:lnRef>
        <a:fillRef idx="3">
          <a:schemeClr val="accent4"/>
        </a:fillRef>
        <a:effectRef idx="3">
          <a:schemeClr val="accent4"/>
        </a:effectRef>
        <a:fontRef idx="minor">
          <a:schemeClr val="lt1"/>
        </a:fontRef>
      </xdr:style>
      <xdr:txBody>
        <a:bodyPr vertOverflow="overflow" horzOverflow="overflow" wrap="none" rtlCol="0" anchor="ctr" anchorCtr="0">
          <a:noAutofit/>
        </a:bodyPr>
        <a:lstStyle/>
        <a:p>
          <a:pPr algn="l"/>
          <a:r>
            <a:rPr lang="en-GB" sz="2400" b="1" cap="none" spc="50">
              <a:ln w="9525" cmpd="sng">
                <a:noFill/>
                <a:prstDash val="solid"/>
              </a:ln>
              <a:solidFill>
                <a:srgbClr val="70AD47">
                  <a:tint val="1000"/>
                </a:srgbClr>
              </a:solidFill>
              <a:effectLst>
                <a:glow rad="38100">
                  <a:schemeClr val="accent1">
                    <a:alpha val="40000"/>
                  </a:schemeClr>
                </a:glow>
              </a:effectLst>
            </a:rPr>
            <a:t>Go to USS Tables</a:t>
          </a:r>
        </a:p>
      </xdr:txBody>
    </xdr:sp>
    <xdr:clientData/>
  </xdr:oneCellAnchor>
  <xdr:oneCellAnchor>
    <xdr:from>
      <xdr:col>24</xdr:col>
      <xdr:colOff>19050</xdr:colOff>
      <xdr:row>12</xdr:row>
      <xdr:rowOff>104775</xdr:rowOff>
    </xdr:from>
    <xdr:ext cx="3514725" cy="1295400"/>
    <xdr:sp macro="" textlink="">
      <xdr:nvSpPr>
        <xdr:cNvPr id="2" name="Right Arrow 4">
          <a:hlinkClick xmlns:r="http://schemas.openxmlformats.org/officeDocument/2006/relationships" r:id="rId4"/>
          <a:extLst>
            <a:ext uri="{FF2B5EF4-FFF2-40B4-BE49-F238E27FC236}">
              <a16:creationId xmlns:a16="http://schemas.microsoft.com/office/drawing/2014/main" id="{BED1C117-6425-42E3-BD22-44FA152DE72B}"/>
            </a:ext>
          </a:extLst>
        </xdr:cNvPr>
        <xdr:cNvSpPr/>
      </xdr:nvSpPr>
      <xdr:spPr>
        <a:xfrm>
          <a:off x="7562850" y="4000500"/>
          <a:ext cx="3514725" cy="1295400"/>
        </a:xfrm>
        <a:prstGeom prst="rightArrow">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lin ang="2700000" scaled="1"/>
          <a:tileRect/>
        </a:gradFill>
      </xdr:spPr>
      <xdr:style>
        <a:lnRef idx="0">
          <a:schemeClr val="accent2"/>
        </a:lnRef>
        <a:fillRef idx="3">
          <a:schemeClr val="accent2"/>
        </a:fillRef>
        <a:effectRef idx="3">
          <a:schemeClr val="accent2"/>
        </a:effectRef>
        <a:fontRef idx="minor">
          <a:schemeClr val="lt1"/>
        </a:fontRef>
      </xdr:style>
      <xdr:txBody>
        <a:bodyPr vertOverflow="overflow" horzOverflow="overflow" wrap="none" rtlCol="0" anchor="ctr" anchorCtr="0">
          <a:noAutofit/>
        </a:bodyPr>
        <a:lstStyle/>
        <a:p>
          <a:pPr algn="l"/>
          <a:r>
            <a:rPr lang="en-GB" sz="2400" b="1" cap="none" spc="50">
              <a:ln w="9525" cmpd="sng">
                <a:noFill/>
                <a:prstDash val="solid"/>
              </a:ln>
              <a:solidFill>
                <a:srgbClr val="70AD47">
                  <a:tint val="1000"/>
                </a:srgbClr>
              </a:solidFill>
              <a:effectLst>
                <a:glow rad="38100">
                  <a:schemeClr val="accent1">
                    <a:alpha val="40000"/>
                  </a:schemeClr>
                </a:glow>
              </a:effectLst>
            </a:rPr>
            <a:t>Go to SAUL Start Tables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0" y="0"/>
          <a:ext cx="1400175" cy="895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GB" sz="1800" b="0"/>
            <a:t>Home</a:t>
          </a:r>
          <a:endParaRPr lang="en-GB" sz="700" b="0"/>
        </a:p>
      </xdr:txBody>
    </xdr:sp>
    <xdr:clientData/>
  </xdr:twoCellAnchor>
  <xdr:twoCellAnchor>
    <xdr:from>
      <xdr:col>1</xdr:col>
      <xdr:colOff>0</xdr:colOff>
      <xdr:row>0</xdr:row>
      <xdr:rowOff>0</xdr:rowOff>
    </xdr:from>
    <xdr:to>
      <xdr:col>1</xdr:col>
      <xdr:colOff>3295650</xdr:colOff>
      <xdr:row>1</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1400175" y="0"/>
          <a:ext cx="3295650" cy="89535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nchorCtr="0"/>
        <a:lstStyle/>
        <a:p>
          <a:pPr algn="ctr"/>
          <a:r>
            <a:rPr lang="en-GB" sz="1800" b="1" u="sng"/>
            <a:t>Calculator</a:t>
          </a:r>
          <a:endParaRPr lang="en-GB" sz="700" b="1" u="sng"/>
        </a:p>
      </xdr:txBody>
    </xdr:sp>
    <xdr:clientData/>
  </xdr:twoCellAnchor>
  <xdr:twoCellAnchor>
    <xdr:from>
      <xdr:col>1</xdr:col>
      <xdr:colOff>3305175</xdr:colOff>
      <xdr:row>0</xdr:row>
      <xdr:rowOff>0</xdr:rowOff>
    </xdr:from>
    <xdr:to>
      <xdr:col>4</xdr:col>
      <xdr:colOff>361950</xdr:colOff>
      <xdr:row>1</xdr:row>
      <xdr:rowOff>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4705350" y="0"/>
          <a:ext cx="3286125" cy="89535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ctr"/>
          <a:r>
            <a:rPr lang="en-GB" sz="1800"/>
            <a:t>SAUL</a:t>
          </a:r>
          <a:endParaRPr lang="en-GB" sz="700"/>
        </a:p>
      </xdr:txBody>
    </xdr:sp>
    <xdr:clientData/>
  </xdr:twoCellAnchor>
  <xdr:twoCellAnchor>
    <xdr:from>
      <xdr:col>4</xdr:col>
      <xdr:colOff>371476</xdr:colOff>
      <xdr:row>0</xdr:row>
      <xdr:rowOff>0</xdr:rowOff>
    </xdr:from>
    <xdr:to>
      <xdr:col>6</xdr:col>
      <xdr:colOff>114301</xdr:colOff>
      <xdr:row>1</xdr:row>
      <xdr:rowOff>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0100-000005000000}"/>
            </a:ext>
          </a:extLst>
        </xdr:cNvPr>
        <xdr:cNvSpPr/>
      </xdr:nvSpPr>
      <xdr:spPr>
        <a:xfrm>
          <a:off x="8001001" y="0"/>
          <a:ext cx="3028950" cy="895350"/>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nchorCtr="0"/>
        <a:lstStyle/>
        <a:p>
          <a:pPr algn="ctr"/>
          <a:r>
            <a:rPr lang="en-GB" sz="1800"/>
            <a:t>USS</a:t>
          </a:r>
          <a:endParaRPr lang="en-GB" sz="7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685800</xdr:colOff>
      <xdr:row>1</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0" y="0"/>
          <a:ext cx="1400175" cy="895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GB" sz="1800" b="0"/>
            <a:t>Home</a:t>
          </a:r>
          <a:endParaRPr lang="en-GB" sz="700" b="0"/>
        </a:p>
      </xdr:txBody>
    </xdr:sp>
    <xdr:clientData/>
  </xdr:twoCellAnchor>
  <xdr:twoCellAnchor>
    <xdr:from>
      <xdr:col>1</xdr:col>
      <xdr:colOff>685800</xdr:colOff>
      <xdr:row>0</xdr:row>
      <xdr:rowOff>0</xdr:rowOff>
    </xdr:from>
    <xdr:to>
      <xdr:col>5</xdr:col>
      <xdr:colOff>476250</xdr:colOff>
      <xdr:row>1</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1400175" y="0"/>
          <a:ext cx="3295650" cy="89535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nchorCtr="0"/>
        <a:lstStyle/>
        <a:p>
          <a:pPr algn="ctr"/>
          <a:r>
            <a:rPr lang="en-GB" sz="1800" b="0"/>
            <a:t>Calculator</a:t>
          </a:r>
          <a:endParaRPr lang="en-GB" sz="700" b="0"/>
        </a:p>
      </xdr:txBody>
    </xdr:sp>
    <xdr:clientData/>
  </xdr:twoCellAnchor>
  <xdr:twoCellAnchor>
    <xdr:from>
      <xdr:col>5</xdr:col>
      <xdr:colOff>485775</xdr:colOff>
      <xdr:row>0</xdr:row>
      <xdr:rowOff>0</xdr:rowOff>
    </xdr:from>
    <xdr:to>
      <xdr:col>7</xdr:col>
      <xdr:colOff>1695450</xdr:colOff>
      <xdr:row>1</xdr:row>
      <xdr:rowOff>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4705350" y="0"/>
          <a:ext cx="3286125" cy="89535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ctr"/>
          <a:r>
            <a:rPr lang="en-GB" sz="1800"/>
            <a:t>SAUL</a:t>
          </a:r>
          <a:endParaRPr lang="en-GB" sz="700"/>
        </a:p>
      </xdr:txBody>
    </xdr:sp>
    <xdr:clientData/>
  </xdr:twoCellAnchor>
  <xdr:twoCellAnchor>
    <xdr:from>
      <xdr:col>7</xdr:col>
      <xdr:colOff>1704975</xdr:colOff>
      <xdr:row>0</xdr:row>
      <xdr:rowOff>0</xdr:rowOff>
    </xdr:from>
    <xdr:to>
      <xdr:col>9</xdr:col>
      <xdr:colOff>1343024</xdr:colOff>
      <xdr:row>1</xdr:row>
      <xdr:rowOff>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0200-000005000000}"/>
            </a:ext>
          </a:extLst>
        </xdr:cNvPr>
        <xdr:cNvSpPr/>
      </xdr:nvSpPr>
      <xdr:spPr>
        <a:xfrm>
          <a:off x="8001000" y="0"/>
          <a:ext cx="3143249" cy="895350"/>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nchorCtr="0"/>
        <a:lstStyle/>
        <a:p>
          <a:pPr algn="ctr"/>
          <a:r>
            <a:rPr lang="en-GB" sz="1800" b="1" u="sng"/>
            <a:t>USS</a:t>
          </a:r>
          <a:endParaRPr lang="en-GB" sz="700" b="1" u="sng"/>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685800</xdr:colOff>
      <xdr:row>1</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0" y="0"/>
          <a:ext cx="1400175" cy="895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GB" sz="1800" b="0"/>
            <a:t>Home</a:t>
          </a:r>
          <a:endParaRPr lang="en-GB" sz="700" b="0"/>
        </a:p>
      </xdr:txBody>
    </xdr:sp>
    <xdr:clientData/>
  </xdr:twoCellAnchor>
  <xdr:twoCellAnchor>
    <xdr:from>
      <xdr:col>1</xdr:col>
      <xdr:colOff>685800</xdr:colOff>
      <xdr:row>0</xdr:row>
      <xdr:rowOff>0</xdr:rowOff>
    </xdr:from>
    <xdr:to>
      <xdr:col>5</xdr:col>
      <xdr:colOff>476250</xdr:colOff>
      <xdr:row>1</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1400175" y="0"/>
          <a:ext cx="3295650" cy="89535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nchorCtr="0"/>
        <a:lstStyle/>
        <a:p>
          <a:pPr algn="ctr"/>
          <a:r>
            <a:rPr lang="en-GB" sz="1800" b="0"/>
            <a:t>Calculator</a:t>
          </a:r>
          <a:endParaRPr lang="en-GB" sz="700" b="0"/>
        </a:p>
      </xdr:txBody>
    </xdr:sp>
    <xdr:clientData/>
  </xdr:twoCellAnchor>
  <xdr:twoCellAnchor>
    <xdr:from>
      <xdr:col>5</xdr:col>
      <xdr:colOff>485775</xdr:colOff>
      <xdr:row>0</xdr:row>
      <xdr:rowOff>0</xdr:rowOff>
    </xdr:from>
    <xdr:to>
      <xdr:col>7</xdr:col>
      <xdr:colOff>1695450</xdr:colOff>
      <xdr:row>1</xdr:row>
      <xdr:rowOff>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300-000004000000}"/>
            </a:ext>
          </a:extLst>
        </xdr:cNvPr>
        <xdr:cNvSpPr/>
      </xdr:nvSpPr>
      <xdr:spPr>
        <a:xfrm>
          <a:off x="4705350" y="0"/>
          <a:ext cx="3286125" cy="89535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ctr"/>
          <a:r>
            <a:rPr lang="en-GB" sz="1800" b="1" u="sng"/>
            <a:t>SAUL</a:t>
          </a:r>
          <a:endParaRPr lang="en-GB" sz="700" b="1" u="sng"/>
        </a:p>
      </xdr:txBody>
    </xdr:sp>
    <xdr:clientData/>
  </xdr:twoCellAnchor>
  <xdr:twoCellAnchor>
    <xdr:from>
      <xdr:col>7</xdr:col>
      <xdr:colOff>1704975</xdr:colOff>
      <xdr:row>0</xdr:row>
      <xdr:rowOff>0</xdr:rowOff>
    </xdr:from>
    <xdr:to>
      <xdr:col>9</xdr:col>
      <xdr:colOff>1343024</xdr:colOff>
      <xdr:row>1</xdr:row>
      <xdr:rowOff>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0300-000005000000}"/>
            </a:ext>
          </a:extLst>
        </xdr:cNvPr>
        <xdr:cNvSpPr/>
      </xdr:nvSpPr>
      <xdr:spPr>
        <a:xfrm>
          <a:off x="8001000" y="0"/>
          <a:ext cx="3143249" cy="895350"/>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nchorCtr="0"/>
        <a:lstStyle/>
        <a:p>
          <a:pPr algn="ctr"/>
          <a:r>
            <a:rPr lang="en-GB" sz="1800" b="0"/>
            <a:t>USS</a:t>
          </a:r>
          <a:endParaRPr lang="en-GB" sz="700" b="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685800</xdr:colOff>
      <xdr:row>1</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797F93BF-B790-4174-8A18-7B18FAFB22ED}"/>
            </a:ext>
          </a:extLst>
        </xdr:cNvPr>
        <xdr:cNvSpPr/>
      </xdr:nvSpPr>
      <xdr:spPr>
        <a:xfrm>
          <a:off x="0" y="0"/>
          <a:ext cx="1419225" cy="619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GB" sz="1800" b="0"/>
            <a:t>Home</a:t>
          </a:r>
          <a:endParaRPr lang="en-GB" sz="700" b="0"/>
        </a:p>
      </xdr:txBody>
    </xdr:sp>
    <xdr:clientData/>
  </xdr:twoCellAnchor>
  <xdr:twoCellAnchor>
    <xdr:from>
      <xdr:col>1</xdr:col>
      <xdr:colOff>685800</xdr:colOff>
      <xdr:row>0</xdr:row>
      <xdr:rowOff>0</xdr:rowOff>
    </xdr:from>
    <xdr:to>
      <xdr:col>5</xdr:col>
      <xdr:colOff>476250</xdr:colOff>
      <xdr:row>1</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C70ADBD7-E26C-4A14-A3A3-324CCE70F49B}"/>
            </a:ext>
          </a:extLst>
        </xdr:cNvPr>
        <xdr:cNvSpPr/>
      </xdr:nvSpPr>
      <xdr:spPr>
        <a:xfrm>
          <a:off x="1419225" y="0"/>
          <a:ext cx="3448050" cy="61912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nchorCtr="0"/>
        <a:lstStyle/>
        <a:p>
          <a:pPr algn="ctr"/>
          <a:r>
            <a:rPr lang="en-GB" sz="1800" b="0"/>
            <a:t>Calculator</a:t>
          </a:r>
          <a:endParaRPr lang="en-GB" sz="700" b="0"/>
        </a:p>
      </xdr:txBody>
    </xdr:sp>
    <xdr:clientData/>
  </xdr:twoCellAnchor>
  <xdr:twoCellAnchor>
    <xdr:from>
      <xdr:col>5</xdr:col>
      <xdr:colOff>485775</xdr:colOff>
      <xdr:row>0</xdr:row>
      <xdr:rowOff>0</xdr:rowOff>
    </xdr:from>
    <xdr:to>
      <xdr:col>7</xdr:col>
      <xdr:colOff>1695450</xdr:colOff>
      <xdr:row>1</xdr:row>
      <xdr:rowOff>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C3D108B0-938A-468C-BBCA-6D26B2BC5138}"/>
            </a:ext>
          </a:extLst>
        </xdr:cNvPr>
        <xdr:cNvSpPr/>
      </xdr:nvSpPr>
      <xdr:spPr>
        <a:xfrm>
          <a:off x="4873625" y="0"/>
          <a:ext cx="3384550" cy="61912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ctr"/>
          <a:r>
            <a:rPr lang="en-GB" sz="1800" b="1" u="sng"/>
            <a:t>SAUL</a:t>
          </a:r>
          <a:endParaRPr lang="en-GB" sz="700" b="1" u="sng"/>
        </a:p>
      </xdr:txBody>
    </xdr:sp>
    <xdr:clientData/>
  </xdr:twoCellAnchor>
  <xdr:twoCellAnchor>
    <xdr:from>
      <xdr:col>7</xdr:col>
      <xdr:colOff>1704975</xdr:colOff>
      <xdr:row>0</xdr:row>
      <xdr:rowOff>0</xdr:rowOff>
    </xdr:from>
    <xdr:to>
      <xdr:col>9</xdr:col>
      <xdr:colOff>1343024</xdr:colOff>
      <xdr:row>1</xdr:row>
      <xdr:rowOff>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4676FEC4-A601-4CA7-840F-01F2238B0D91}"/>
            </a:ext>
          </a:extLst>
        </xdr:cNvPr>
        <xdr:cNvSpPr/>
      </xdr:nvSpPr>
      <xdr:spPr>
        <a:xfrm>
          <a:off x="8264525" y="0"/>
          <a:ext cx="3340099" cy="619125"/>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nchorCtr="0"/>
        <a:lstStyle/>
        <a:p>
          <a:pPr algn="ctr"/>
          <a:r>
            <a:rPr lang="en-GB" sz="1800" b="0"/>
            <a:t>USS</a:t>
          </a:r>
          <a:endParaRPr lang="en-GB" sz="700" b="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howOutlineSymbols="0"/>
    <pageSetUpPr fitToPage="1"/>
  </sheetPr>
  <dimension ref="A1:AS35"/>
  <sheetViews>
    <sheetView showGridLines="0" showZeros="0" showOutlineSymbols="0" topLeftCell="G1" workbookViewId="0">
      <selection activeCell="D3" sqref="D3:AP3"/>
    </sheetView>
  </sheetViews>
  <sheetFormatPr defaultColWidth="0" defaultRowHeight="12.5" zeroHeight="1" x14ac:dyDescent="0.25"/>
  <cols>
    <col min="1" max="45" width="4.453125" customWidth="1"/>
    <col min="46" max="16384" width="4.453125" hidden="1"/>
  </cols>
  <sheetData>
    <row r="1" spans="1:45" ht="46.5" customHeight="1" x14ac:dyDescent="0.25">
      <c r="A1" s="79" t="s">
        <v>54</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row>
    <row r="2" spans="1:45" x14ac:dyDescent="0.25"/>
    <row r="3" spans="1:45" ht="66.75" customHeight="1" x14ac:dyDescent="0.25">
      <c r="B3" s="74"/>
      <c r="D3" s="81" t="str">
        <f>"PensionSMART Ready Reckoner for "&amp;TaxYear&amp;" tax year, and pay scale applicable from "&amp;TEXT(PayScaleDate,"d mmmm yyyy")</f>
        <v>PensionSMART Ready Reckoner for 2024/25 tax year, and pay scale applicable from 1 August 2024</v>
      </c>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74"/>
      <c r="AR3" s="74"/>
      <c r="AS3" s="74"/>
    </row>
    <row r="4" spans="1:45" ht="66.75" hidden="1" customHeight="1" x14ac:dyDescent="0.25">
      <c r="B4" s="74"/>
      <c r="D4" s="85" t="s">
        <v>72</v>
      </c>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74"/>
      <c r="AR4" s="74"/>
      <c r="AS4" s="74"/>
    </row>
    <row r="5" spans="1:45" ht="49.5" customHeight="1" x14ac:dyDescent="0.35">
      <c r="B5" s="75"/>
      <c r="C5" s="75"/>
      <c r="D5" s="83" t="s">
        <v>71</v>
      </c>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75"/>
      <c r="AR5" s="75"/>
      <c r="AS5" s="75"/>
    </row>
    <row r="6" spans="1:45" ht="54.75" customHeight="1" x14ac:dyDescent="0.45">
      <c r="A6" s="80" t="s">
        <v>68</v>
      </c>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row>
    <row r="7" spans="1:45" x14ac:dyDescent="0.25"/>
    <row r="8" spans="1:45" x14ac:dyDescent="0.25"/>
    <row r="9" spans="1:45" x14ac:dyDescent="0.25"/>
    <row r="10" spans="1:45" x14ac:dyDescent="0.25"/>
    <row r="11" spans="1:45" x14ac:dyDescent="0.25"/>
    <row r="12" spans="1:45" x14ac:dyDescent="0.25"/>
    <row r="13" spans="1:45" x14ac:dyDescent="0.25"/>
    <row r="14" spans="1:45" x14ac:dyDescent="0.25"/>
    <row r="15" spans="1:45" x14ac:dyDescent="0.25"/>
    <row r="16" spans="1:45"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sheetData>
  <mergeCells count="5">
    <mergeCell ref="A1:AS1"/>
    <mergeCell ref="A6:AS6"/>
    <mergeCell ref="D3:AP3"/>
    <mergeCell ref="D5:AP5"/>
    <mergeCell ref="D4:AP4"/>
  </mergeCells>
  <pageMargins left="0.70866141732283472" right="0.70866141732283472" top="0.74803149606299213" bottom="0.74803149606299213" header="0.31496062992125984" footer="0.31496062992125984"/>
  <pageSetup paperSize="9" scale="66" orientation="landscape" r:id="rId1"/>
  <headerFooter>
    <oddHeader>&amp;F</oddHeader>
    <oddFooter>&amp;L&amp;BImperial College London Confidential&amp;B&amp;C&amp;D&amp;RPage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ES34"/>
  <sheetViews>
    <sheetView showGridLines="0" zoomScaleNormal="100" workbookViewId="0">
      <pane ySplit="1" topLeftCell="A2" activePane="bottomLeft" state="frozen"/>
      <selection activeCell="G21" sqref="G21"/>
      <selection pane="bottomLeft" activeCell="A4" sqref="A4:F4"/>
    </sheetView>
  </sheetViews>
  <sheetFormatPr defaultColWidth="0" defaultRowHeight="13" zeroHeight="1" x14ac:dyDescent="0.3"/>
  <cols>
    <col min="1" max="1" width="21" style="1" customWidth="1"/>
    <col min="2" max="2" width="91.54296875" style="1" customWidth="1"/>
    <col min="3" max="3" width="1.54296875" style="1" customWidth="1"/>
    <col min="4" max="4" width="28.453125" style="1" hidden="1" customWidth="1"/>
    <col min="5" max="5" width="21" style="1" bestFit="1" customWidth="1"/>
    <col min="6" max="6" width="28.453125" style="1" bestFit="1" customWidth="1"/>
    <col min="7" max="7" width="16.54296875" style="1" customWidth="1"/>
    <col min="8" max="8" width="17.81640625" style="1" hidden="1" customWidth="1"/>
    <col min="9" max="9" width="24.54296875" style="1" hidden="1" customWidth="1"/>
    <col min="10" max="10" width="26" style="1" hidden="1" customWidth="1"/>
    <col min="11" max="11" width="18.453125" style="1" hidden="1" customWidth="1"/>
    <col min="12" max="12" width="9.1796875" style="1" hidden="1" customWidth="1"/>
    <col min="13" max="14" width="9.1796875" hidden="1" customWidth="1"/>
    <col min="15" max="16373" width="9.1796875" style="1" hidden="1"/>
    <col min="16374" max="16374" width="9.1796875" style="1" customWidth="1"/>
    <col min="16375" max="16375" width="13.54296875" style="1" customWidth="1"/>
    <col min="16376" max="16376" width="14.81640625" style="1" customWidth="1"/>
    <col min="16377" max="16377" width="12.1796875" style="1" customWidth="1"/>
    <col min="16378" max="16378" width="5.1796875" style="1" customWidth="1"/>
    <col min="16379" max="16379" width="6.1796875" style="1" customWidth="1"/>
    <col min="16380" max="16380" width="6.453125" style="1" customWidth="1"/>
    <col min="16381" max="16381" width="5.81640625" style="1" customWidth="1"/>
    <col min="16382" max="16382" width="27.453125" style="1" customWidth="1"/>
    <col min="16383" max="16383" width="12" style="1" customWidth="1"/>
    <col min="16384" max="16384" width="12.81640625" style="1" customWidth="1"/>
  </cols>
  <sheetData>
    <row r="1" spans="1:11" ht="48.75" customHeight="1" x14ac:dyDescent="0.3"/>
    <row r="2" spans="1:11" ht="63.75" customHeight="1" x14ac:dyDescent="0.3">
      <c r="A2" s="79" t="s">
        <v>54</v>
      </c>
      <c r="B2" s="87"/>
      <c r="C2" s="87"/>
      <c r="D2" s="87"/>
      <c r="E2" s="87"/>
      <c r="F2" s="87"/>
      <c r="G2" s="49"/>
      <c r="H2" s="42"/>
      <c r="I2" s="42"/>
      <c r="J2" s="42"/>
      <c r="K2" s="42"/>
    </row>
    <row r="3" spans="1:11" customFormat="1" ht="15.5" x14ac:dyDescent="0.35">
      <c r="A3" s="50"/>
      <c r="B3" s="50"/>
      <c r="C3" s="50"/>
      <c r="D3" s="50"/>
      <c r="E3" s="50"/>
      <c r="F3" s="50"/>
      <c r="G3" s="50"/>
    </row>
    <row r="4" spans="1:11" customFormat="1" ht="15.5" x14ac:dyDescent="0.35">
      <c r="A4" s="93" t="str">
        <f>"PensionSMART Ready Reckoner for "&amp;TaxYear&amp;" tax year, and pay scale applicable from "&amp;TEXT(PayScaleDate,"d mmmm yyyy")</f>
        <v>PensionSMART Ready Reckoner for 2024/25 tax year, and pay scale applicable from 1 August 2024</v>
      </c>
      <c r="B4" s="93"/>
      <c r="C4" s="93"/>
      <c r="D4" s="93"/>
      <c r="E4" s="93"/>
      <c r="F4" s="93"/>
      <c r="G4" s="50"/>
    </row>
    <row r="5" spans="1:11" customFormat="1" ht="22.4" customHeight="1" x14ac:dyDescent="0.35">
      <c r="A5" s="94" t="str">
        <f>IF(PensionScheme="USS","Only applicable from 1 April 2022","")</f>
        <v/>
      </c>
      <c r="B5" s="94"/>
      <c r="C5" s="94"/>
      <c r="D5" s="94"/>
      <c r="E5" s="94"/>
      <c r="F5" s="94"/>
      <c r="G5" s="50"/>
    </row>
    <row r="6" spans="1:11" customFormat="1" ht="15.5" x14ac:dyDescent="0.35">
      <c r="A6" s="76"/>
      <c r="B6" s="76"/>
      <c r="C6" s="76"/>
      <c r="D6" s="76"/>
      <c r="E6" s="76"/>
      <c r="F6" s="76"/>
      <c r="G6" s="50"/>
    </row>
    <row r="7" spans="1:11" customFormat="1" ht="16" thickBot="1" x14ac:dyDescent="0.4">
      <c r="A7" s="50"/>
      <c r="B7" s="50"/>
      <c r="C7" s="50"/>
      <c r="D7" s="50"/>
      <c r="E7" s="50"/>
      <c r="F7" s="50"/>
      <c r="G7" s="50"/>
    </row>
    <row r="8" spans="1:11" customFormat="1" ht="39" customHeight="1" thickBot="1" x14ac:dyDescent="0.4">
      <c r="A8" s="50"/>
      <c r="B8" s="51" t="s">
        <v>55</v>
      </c>
      <c r="C8" s="52"/>
      <c r="D8" s="52" t="s">
        <v>56</v>
      </c>
      <c r="E8" s="53" t="s">
        <v>81</v>
      </c>
      <c r="F8" s="50"/>
      <c r="G8" s="50"/>
    </row>
    <row r="9" spans="1:11" customFormat="1" ht="16" thickBot="1" x14ac:dyDescent="0.4">
      <c r="A9" s="50"/>
      <c r="B9" s="54"/>
      <c r="C9" s="55"/>
      <c r="D9" s="55"/>
      <c r="E9" s="56"/>
      <c r="F9" s="50"/>
      <c r="G9" s="50"/>
    </row>
    <row r="10" spans="1:11" customFormat="1" ht="39" customHeight="1" thickBot="1" x14ac:dyDescent="0.4">
      <c r="A10" s="50"/>
      <c r="B10" s="51" t="s">
        <v>57</v>
      </c>
      <c r="C10" s="52"/>
      <c r="D10" s="52" t="s">
        <v>30</v>
      </c>
      <c r="E10" s="57">
        <v>25861</v>
      </c>
      <c r="F10" s="50"/>
      <c r="G10" s="50"/>
    </row>
    <row r="11" spans="1:11" customFormat="1" ht="29.25" customHeight="1" thickBot="1" x14ac:dyDescent="0.4">
      <c r="A11" s="50"/>
      <c r="B11" s="58"/>
      <c r="C11" s="55"/>
      <c r="D11" s="55"/>
      <c r="E11" s="56"/>
      <c r="F11" s="50"/>
      <c r="G11" s="50"/>
    </row>
    <row r="12" spans="1:11" ht="25.5" customHeight="1" x14ac:dyDescent="0.35">
      <c r="A12" s="59"/>
      <c r="B12" s="60" t="str">
        <f ca="1">"Employee standard contribution on salary at "&amp;TEXT(INDIRECT(PensionScheme&amp;"_Ee_conts"),"0.#%")&amp;":"</f>
        <v>Employee standard contribution on salary at 6.%:</v>
      </c>
      <c r="C12" s="61"/>
      <c r="D12" s="62" t="s">
        <v>31</v>
      </c>
      <c r="E12" s="88">
        <f ca="1">ROUND(PensionableSalary*INDIRECT(PensionScheme&amp;"_Ee_conts"),2)</f>
        <v>1551.66</v>
      </c>
      <c r="F12" s="59"/>
      <c r="G12" s="59"/>
    </row>
    <row r="13" spans="1:11" ht="15.5" x14ac:dyDescent="0.35">
      <c r="A13" s="59"/>
      <c r="B13" s="63" t="s">
        <v>59</v>
      </c>
      <c r="C13" s="45"/>
      <c r="D13" s="55"/>
      <c r="E13" s="89"/>
      <c r="F13" s="59"/>
      <c r="G13" s="59"/>
    </row>
    <row r="14" spans="1:11" ht="15.5" x14ac:dyDescent="0.35">
      <c r="A14" s="59"/>
      <c r="B14" s="64"/>
      <c r="C14" s="45"/>
      <c r="D14" s="55"/>
      <c r="E14" s="65"/>
      <c r="F14" s="59"/>
      <c r="G14" s="59"/>
    </row>
    <row r="15" spans="1:11" ht="23.25" customHeight="1" x14ac:dyDescent="0.35">
      <c r="A15" s="59"/>
      <c r="B15" s="64" t="s">
        <v>62</v>
      </c>
      <c r="C15" s="45"/>
      <c r="D15" s="55" t="s">
        <v>32</v>
      </c>
      <c r="E15" s="90">
        <f ca="1">ROUND(+PensionableSalary-Ee_StandardConts,2)</f>
        <v>24309.34</v>
      </c>
      <c r="F15" s="59"/>
      <c r="G15" s="59"/>
    </row>
    <row r="16" spans="1:11" ht="15.5" x14ac:dyDescent="0.35">
      <c r="A16" s="59"/>
      <c r="B16" s="63" t="s">
        <v>60</v>
      </c>
      <c r="C16" s="45"/>
      <c r="D16" s="55"/>
      <c r="E16" s="89"/>
      <c r="F16" s="59"/>
      <c r="G16" s="59"/>
    </row>
    <row r="17" spans="1:7" ht="15.5" x14ac:dyDescent="0.35">
      <c r="A17" s="59"/>
      <c r="B17" s="64"/>
      <c r="C17" s="45"/>
      <c r="D17" s="55"/>
      <c r="E17" s="65"/>
      <c r="F17" s="59"/>
      <c r="G17" s="59"/>
    </row>
    <row r="18" spans="1:7" ht="29.25" customHeight="1" x14ac:dyDescent="0.35">
      <c r="A18" s="59"/>
      <c r="B18" s="64" t="s">
        <v>63</v>
      </c>
      <c r="C18" s="45"/>
      <c r="D18" s="55" t="s">
        <v>33</v>
      </c>
      <c r="E18" s="66">
        <f>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1340.88</v>
      </c>
      <c r="F18" s="59"/>
      <c r="G18" s="59"/>
    </row>
    <row r="19" spans="1:7" ht="15.5" x14ac:dyDescent="0.35">
      <c r="A19" s="59"/>
      <c r="B19" s="64"/>
      <c r="C19" s="45"/>
      <c r="D19" s="55"/>
      <c r="E19" s="66"/>
      <c r="F19" s="59"/>
      <c r="G19" s="59"/>
    </row>
    <row r="20" spans="1:7" ht="29.25" customHeight="1" x14ac:dyDescent="0.35">
      <c r="A20" s="59"/>
      <c r="B20" s="64" t="s">
        <v>64</v>
      </c>
      <c r="C20" s="45"/>
      <c r="D20" s="55" t="s">
        <v>37</v>
      </c>
      <c r="E20" s="66">
        <f ca="1">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1216.75</v>
      </c>
      <c r="F20" s="59"/>
      <c r="G20" s="59"/>
    </row>
    <row r="21" spans="1:7" ht="15.5" x14ac:dyDescent="0.35">
      <c r="A21" s="59"/>
      <c r="B21" s="64"/>
      <c r="C21" s="45"/>
      <c r="D21" s="55"/>
      <c r="E21" s="66"/>
      <c r="F21" s="59"/>
      <c r="G21" s="59"/>
    </row>
    <row r="22" spans="1:7" ht="29.25" customHeight="1" thickBot="1" x14ac:dyDescent="0.4">
      <c r="A22" s="59"/>
      <c r="B22" s="67" t="s">
        <v>65</v>
      </c>
      <c r="C22" s="68"/>
      <c r="D22" s="69" t="s">
        <v>36</v>
      </c>
      <c r="E22" s="70">
        <f ca="1">ROUND(+Ee_NICs_nonPenSMART-Ee_NICs_PenSmart,2)</f>
        <v>124.13</v>
      </c>
      <c r="F22" s="59"/>
      <c r="G22" s="59"/>
    </row>
    <row r="23" spans="1:7" ht="15.5" x14ac:dyDescent="0.35">
      <c r="A23" s="59"/>
      <c r="B23" s="54"/>
      <c r="C23" s="45"/>
      <c r="D23" s="55"/>
      <c r="E23" s="71"/>
      <c r="F23" s="59"/>
      <c r="G23" s="59"/>
    </row>
    <row r="24" spans="1:7" ht="16" thickBot="1" x14ac:dyDescent="0.4">
      <c r="A24" s="59"/>
      <c r="B24" s="54"/>
      <c r="C24" s="45"/>
      <c r="D24" s="55"/>
      <c r="E24" s="71"/>
      <c r="F24" s="59"/>
      <c r="G24" s="59"/>
    </row>
    <row r="25" spans="1:7" ht="15.5" x14ac:dyDescent="0.35">
      <c r="A25" s="59"/>
      <c r="B25" s="60" t="str">
        <f ca="1">"Employer's standard contribution at "&amp;TEXT(INDIRECT(PensionScheme&amp;"_Er_conts"),"0.#%")&amp;" would be:"</f>
        <v>Employer's standard contribution at 15.% would be:</v>
      </c>
      <c r="C25" s="61"/>
      <c r="D25" s="62" t="s">
        <v>34</v>
      </c>
      <c r="E25" s="88">
        <f ca="1">ROUND(PensionableSalary*INDIRECT(PensionScheme&amp;"_Er_conts"),2)</f>
        <v>3879.15</v>
      </c>
      <c r="F25" s="59"/>
      <c r="G25" s="59"/>
    </row>
    <row r="26" spans="1:7" ht="15.5" x14ac:dyDescent="0.35">
      <c r="A26" s="59"/>
      <c r="B26" s="63" t="s">
        <v>61</v>
      </c>
      <c r="C26" s="45"/>
      <c r="D26" s="55"/>
      <c r="E26" s="91"/>
      <c r="F26" s="59"/>
      <c r="G26" s="59"/>
    </row>
    <row r="27" spans="1:7" ht="15.5" x14ac:dyDescent="0.35">
      <c r="A27" s="59"/>
      <c r="B27" s="64"/>
      <c r="C27" s="45"/>
      <c r="D27" s="55"/>
      <c r="E27" s="65"/>
      <c r="F27" s="59"/>
      <c r="G27" s="59"/>
    </row>
    <row r="28" spans="1:7" ht="15.5" x14ac:dyDescent="0.35">
      <c r="A28" s="59"/>
      <c r="B28" s="64" t="s">
        <v>66</v>
      </c>
      <c r="C28" s="45"/>
      <c r="D28" s="55" t="s">
        <v>35</v>
      </c>
      <c r="E28" s="90">
        <f ca="1">ROUND(Ee_StandardConts+Er_StandardCont,2)</f>
        <v>5430.81</v>
      </c>
      <c r="F28" s="59"/>
      <c r="G28" s="59"/>
    </row>
    <row r="29" spans="1:7" ht="16" thickBot="1" x14ac:dyDescent="0.4">
      <c r="A29" s="59"/>
      <c r="B29" s="72" t="s">
        <v>67</v>
      </c>
      <c r="C29" s="68"/>
      <c r="D29" s="69"/>
      <c r="E29" s="92"/>
      <c r="F29" s="59"/>
      <c r="G29" s="59"/>
    </row>
    <row r="30" spans="1:7" ht="15.5" x14ac:dyDescent="0.35">
      <c r="A30" s="59"/>
      <c r="B30" s="59"/>
      <c r="C30" s="59"/>
      <c r="D30" s="59"/>
      <c r="E30" s="59"/>
      <c r="F30" s="59"/>
      <c r="G30" s="59"/>
    </row>
    <row r="31" spans="1:7" hidden="1" x14ac:dyDescent="0.3">
      <c r="B31"/>
    </row>
    <row r="32" spans="1:7" hidden="1" x14ac:dyDescent="0.3">
      <c r="B32"/>
    </row>
    <row r="33" spans="2:2" hidden="1" x14ac:dyDescent="0.3">
      <c r="B33"/>
    </row>
    <row r="34" spans="2:2" hidden="1" x14ac:dyDescent="0.3">
      <c r="B34"/>
    </row>
  </sheetData>
  <mergeCells count="7">
    <mergeCell ref="A2:F2"/>
    <mergeCell ref="E12:E13"/>
    <mergeCell ref="E15:E16"/>
    <mergeCell ref="E25:E26"/>
    <mergeCell ref="E28:E29"/>
    <mergeCell ref="A4:F4"/>
    <mergeCell ref="A5:F5"/>
  </mergeCells>
  <dataValidations count="1">
    <dataValidation type="list" allowBlank="1" showInputMessage="1" showErrorMessage="1" sqref="E8" xr:uid="{00000000-0002-0000-0100-000000000000}">
      <formula1>"USS, SAUL_CARE, SAUL_Start"</formula1>
    </dataValidation>
  </dataValidations>
  <pageMargins left="0.31496062992125984" right="0.31496062992125984" top="0.74803149606299213" bottom="0.74803149606299213" header="0.31496062992125984" footer="0.31496062992125984"/>
  <pageSetup paperSize="9" scale="60" fitToHeight="0" orientation="portrait" horizontalDpi="300" verticalDpi="300" r:id="rId1"/>
  <headerFooter>
    <oddHeader>&amp;F</oddHeader>
    <oddFooter>&amp;L&amp;BImperial College London Confidential&amp;B&amp;C&amp;D&amp;RPage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Z357"/>
  <sheetViews>
    <sheetView showGridLines="0" showRowColHeaders="0" zoomScaleNormal="100" workbookViewId="0">
      <pane ySplit="1" topLeftCell="A167" activePane="bottomLeft" state="frozen"/>
      <selection activeCell="G21" sqref="G21"/>
      <selection pane="bottomLeft" activeCell="B168" sqref="B168:B183"/>
    </sheetView>
  </sheetViews>
  <sheetFormatPr defaultColWidth="0" defaultRowHeight="13" zeroHeight="1" x14ac:dyDescent="0.3"/>
  <cols>
    <col min="1" max="2" width="10.54296875" style="1" customWidth="1"/>
    <col min="3" max="3" width="1.54296875" style="1" bestFit="1" customWidth="1"/>
    <col min="4" max="4" width="22.1796875" style="1" customWidth="1"/>
    <col min="5" max="5" width="18.1796875" style="1" customWidth="1"/>
    <col min="6" max="7" width="15.54296875" style="1" customWidth="1"/>
    <col min="8" max="9" width="26.453125" style="1" customWidth="1"/>
    <col min="10" max="10" width="20.453125" style="1" customWidth="1"/>
    <col min="11" max="11" width="9.1796875" style="1" hidden="1" customWidth="1"/>
    <col min="12" max="13" width="9.1796875" hidden="1" customWidth="1"/>
    <col min="14" max="16384" width="9.1796875" style="1" hidden="1"/>
  </cols>
  <sheetData>
    <row r="1" spans="1:51" ht="48.75" customHeight="1" x14ac:dyDescent="0.3"/>
    <row r="2" spans="1:51" ht="64.5" customHeight="1" x14ac:dyDescent="0.3">
      <c r="B2" s="79" t="s">
        <v>54</v>
      </c>
      <c r="C2" s="86"/>
      <c r="D2" s="86"/>
      <c r="E2" s="86"/>
      <c r="F2" s="86"/>
      <c r="G2" s="86"/>
      <c r="H2" s="86"/>
      <c r="I2" s="86"/>
      <c r="J2" s="49"/>
    </row>
    <row r="3" spans="1:51" x14ac:dyDescent="0.3">
      <c r="A3"/>
      <c r="B3"/>
      <c r="C3"/>
      <c r="D3"/>
      <c r="E3"/>
      <c r="F3"/>
      <c r="G3"/>
      <c r="H3"/>
      <c r="I3"/>
      <c r="J3"/>
    </row>
    <row r="4" spans="1:51" ht="36.75" customHeight="1" x14ac:dyDescent="0.4">
      <c r="B4" s="95" t="str">
        <f>"USS PensionSMART Ready Reckoner for "&amp;TaxYear&amp;" tax year, and pay scale applicable from "&amp;TEXT(PayScaleDate,"d mmmm yyyy")</f>
        <v>USS PensionSMART Ready Reckoner for 2024/25 tax year, and pay scale applicable from 1 August 2024</v>
      </c>
      <c r="C4" s="96"/>
      <c r="D4" s="96"/>
      <c r="E4" s="96"/>
      <c r="F4" s="96"/>
      <c r="G4" s="96"/>
      <c r="H4" s="96"/>
      <c r="I4" s="96"/>
      <c r="J4" s="73"/>
    </row>
    <row r="5" spans="1:51" ht="48.75" customHeight="1" x14ac:dyDescent="0.3">
      <c r="B5" s="97" t="s">
        <v>58</v>
      </c>
      <c r="C5" s="98"/>
      <c r="D5" s="98"/>
      <c r="E5" s="98"/>
      <c r="F5" s="98"/>
      <c r="G5" s="98"/>
      <c r="H5" s="98"/>
      <c r="I5" s="98"/>
      <c r="J5" s="46"/>
    </row>
    <row r="6" spans="1:51" ht="48.75" hidden="1" customHeight="1" x14ac:dyDescent="0.4">
      <c r="B6" s="107" t="s">
        <v>73</v>
      </c>
      <c r="C6" s="108"/>
      <c r="D6" s="108"/>
      <c r="E6" s="108"/>
      <c r="F6" s="108"/>
      <c r="G6" s="108"/>
      <c r="H6" s="108"/>
      <c r="I6" s="108"/>
      <c r="J6" s="46"/>
    </row>
    <row r="7" spans="1:51" ht="45.75" customHeight="1" x14ac:dyDescent="0.3">
      <c r="B7" s="99"/>
      <c r="C7" s="98"/>
      <c r="D7" s="98"/>
      <c r="E7" s="98"/>
      <c r="F7" s="98"/>
      <c r="G7" s="98"/>
      <c r="H7" s="98"/>
      <c r="I7" s="98"/>
      <c r="J7" s="46"/>
    </row>
    <row r="8" spans="1:51" ht="18" customHeight="1" x14ac:dyDescent="0.3">
      <c r="A8" s="8"/>
      <c r="B8" s="8"/>
      <c r="C8" s="8"/>
      <c r="D8" s="8"/>
      <c r="E8" s="8"/>
      <c r="F8" s="8"/>
      <c r="G8" s="8"/>
      <c r="H8" s="8"/>
      <c r="I8" s="8"/>
      <c r="J8" s="8"/>
    </row>
    <row r="9" spans="1:51" x14ac:dyDescent="0.3">
      <c r="A9" s="104"/>
      <c r="B9" s="104"/>
      <c r="C9" s="104"/>
      <c r="D9" s="104"/>
      <c r="E9" s="104"/>
      <c r="F9" s="104"/>
      <c r="G9" s="104"/>
      <c r="H9" s="104"/>
      <c r="I9" s="104"/>
      <c r="J9" s="104"/>
    </row>
    <row r="10" spans="1:51" ht="27" customHeight="1" x14ac:dyDescent="0.3">
      <c r="A10" s="105" t="s">
        <v>74</v>
      </c>
      <c r="B10" s="105"/>
      <c r="C10" s="105"/>
      <c r="D10" s="105"/>
      <c r="E10" s="105"/>
      <c r="F10" s="105"/>
      <c r="G10" s="105"/>
      <c r="H10" s="105"/>
      <c r="I10" s="105"/>
      <c r="J10" s="105"/>
    </row>
    <row r="11" spans="1:51" ht="15.5" x14ac:dyDescent="0.3">
      <c r="A11" s="102" t="s">
        <v>76</v>
      </c>
      <c r="B11" s="106"/>
      <c r="C11" s="106"/>
      <c r="D11" s="106"/>
      <c r="E11" s="106"/>
      <c r="F11" s="106"/>
      <c r="G11" s="106"/>
      <c r="H11" s="106"/>
      <c r="I11" s="106"/>
      <c r="J11" s="106"/>
    </row>
    <row r="12" spans="1:51" x14ac:dyDescent="0.3">
      <c r="A12" s="41"/>
      <c r="B12" s="40"/>
      <c r="C12" s="40"/>
      <c r="D12" s="40"/>
      <c r="E12" s="40"/>
      <c r="F12" s="40"/>
      <c r="G12" s="40"/>
      <c r="H12" s="40"/>
      <c r="I12" s="40"/>
      <c r="J12" s="40"/>
    </row>
    <row r="13" spans="1:51" ht="89.25" customHeight="1" x14ac:dyDescent="0.3">
      <c r="A13" s="24" t="s">
        <v>0</v>
      </c>
      <c r="B13" s="22" t="s">
        <v>2</v>
      </c>
      <c r="C13" s="23"/>
      <c r="D13" s="24" t="str">
        <f>"Employee standard Contribution on salary at "&amp;TEXT(USS_Ee_conts,"0.#%")&amp;" (corresponds to column A of the PensionSMART Ts &amp; Cs)"</f>
        <v>Employee standard Contribution on salary at 6.1% (corresponds to column A of the PensionSMART Ts &amp; Cs)</v>
      </c>
      <c r="E13" s="24" t="s">
        <v>3</v>
      </c>
      <c r="F13" s="25" t="s">
        <v>4</v>
      </c>
      <c r="G13" s="25" t="s">
        <v>5</v>
      </c>
      <c r="H13" s="24" t="str">
        <f>"Employer's standard contribution at "&amp;TEXT(USS_Er_conts,"0.#%")&amp;" would be (corresponds to column B of the PensionSMART Ts &amp; Cs)"</f>
        <v>Employer's standard contribution at 14.5% would be (corresponds to column B of the PensionSMART Ts &amp; Cs)</v>
      </c>
      <c r="I13" s="24" t="s">
        <v>39</v>
      </c>
      <c r="J13" s="24" t="s">
        <v>1</v>
      </c>
    </row>
    <row r="14" spans="1:51" x14ac:dyDescent="0.3">
      <c r="A14" s="34">
        <v>52</v>
      </c>
      <c r="B14" s="35">
        <v>84266.411400000012</v>
      </c>
      <c r="C14" s="10"/>
      <c r="D14" s="11">
        <f t="shared" ref="D14:D45" si="0">ROUND(PensionableSalary*USS_Ee_conts,2)</f>
        <v>5140.25</v>
      </c>
      <c r="E14" s="11">
        <f t="shared" ref="E14:E45" si="1">ROUND(+PensionableSalary-Ee_StandardConts,2)</f>
        <v>79126.16</v>
      </c>
      <c r="F14" s="12">
        <f t="shared" ref="F14:F45" si="2">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3973.53</v>
      </c>
      <c r="G14" s="12">
        <f t="shared" ref="G14:G45" si="3">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3870.72</v>
      </c>
      <c r="H14" s="11">
        <f t="shared" ref="H14:H45" si="4">ROUND(PensionableSalary*USS_Er_conts,2)</f>
        <v>12218.63</v>
      </c>
      <c r="I14" s="11">
        <f t="shared" ref="I14:I45" si="5">ROUND(Ee_StandardConts+Er_StandardCont,2)</f>
        <v>17358.88</v>
      </c>
      <c r="J14" s="11">
        <f t="shared" ref="J14:J45" si="6">ROUND(+Ee_NICs_nonPenSMART-Ee_NICs_PenSmart,2)</f>
        <v>102.81</v>
      </c>
      <c r="AX14" s="2"/>
      <c r="AY14" s="3"/>
    </row>
    <row r="15" spans="1:51" x14ac:dyDescent="0.3">
      <c r="A15" s="36">
        <v>51</v>
      </c>
      <c r="B15" s="37">
        <v>81931.321800000005</v>
      </c>
      <c r="C15" s="14"/>
      <c r="D15" s="15">
        <f t="shared" si="0"/>
        <v>4997.8100000000004</v>
      </c>
      <c r="E15" s="15">
        <f t="shared" si="1"/>
        <v>76933.509999999995</v>
      </c>
      <c r="F15" s="16">
        <f t="shared" si="2"/>
        <v>3926.83</v>
      </c>
      <c r="G15" s="16">
        <f t="shared" si="3"/>
        <v>3826.87</v>
      </c>
      <c r="H15" s="15">
        <f t="shared" si="4"/>
        <v>11880.04</v>
      </c>
      <c r="I15" s="15">
        <f t="shared" si="5"/>
        <v>16877.849999999999</v>
      </c>
      <c r="J15" s="15">
        <f t="shared" si="6"/>
        <v>99.96</v>
      </c>
      <c r="AX15" s="2"/>
      <c r="AY15" s="3"/>
    </row>
    <row r="16" spans="1:51" x14ac:dyDescent="0.3">
      <c r="A16" s="36">
        <v>50</v>
      </c>
      <c r="B16" s="37">
        <v>79750.942200000005</v>
      </c>
      <c r="C16" s="14"/>
      <c r="D16" s="15">
        <f t="shared" si="0"/>
        <v>4864.8100000000004</v>
      </c>
      <c r="E16" s="15">
        <f t="shared" si="1"/>
        <v>74886.13</v>
      </c>
      <c r="F16" s="16">
        <f t="shared" si="2"/>
        <v>3883.22</v>
      </c>
      <c r="G16" s="16">
        <f t="shared" si="3"/>
        <v>3785.92</v>
      </c>
      <c r="H16" s="15">
        <f t="shared" si="4"/>
        <v>11563.89</v>
      </c>
      <c r="I16" s="15">
        <f t="shared" si="5"/>
        <v>16428.7</v>
      </c>
      <c r="J16" s="15">
        <f t="shared" si="6"/>
        <v>97.3</v>
      </c>
      <c r="AX16" s="2"/>
      <c r="AY16" s="3"/>
    </row>
    <row r="17" spans="1:51" x14ac:dyDescent="0.3">
      <c r="A17" s="36">
        <v>49</v>
      </c>
      <c r="B17" s="37">
        <v>77702.5818</v>
      </c>
      <c r="C17" s="14"/>
      <c r="D17" s="15">
        <f t="shared" si="0"/>
        <v>4739.8599999999997</v>
      </c>
      <c r="E17" s="15">
        <f t="shared" si="1"/>
        <v>72962.720000000001</v>
      </c>
      <c r="F17" s="16">
        <f t="shared" si="2"/>
        <v>3842.25</v>
      </c>
      <c r="G17" s="16">
        <f t="shared" si="3"/>
        <v>3747.45</v>
      </c>
      <c r="H17" s="15">
        <f t="shared" si="4"/>
        <v>11266.87</v>
      </c>
      <c r="I17" s="15">
        <f t="shared" si="5"/>
        <v>16006.73</v>
      </c>
      <c r="J17" s="15">
        <f t="shared" si="6"/>
        <v>94.8</v>
      </c>
      <c r="AX17" s="2"/>
      <c r="AY17" s="3"/>
    </row>
    <row r="18" spans="1:51" x14ac:dyDescent="0.3">
      <c r="A18" s="36">
        <v>48</v>
      </c>
      <c r="B18" s="37">
        <v>75633.593400000012</v>
      </c>
      <c r="C18" s="14"/>
      <c r="D18" s="15">
        <f t="shared" si="0"/>
        <v>4613.6499999999996</v>
      </c>
      <c r="E18" s="15">
        <f t="shared" si="1"/>
        <v>71019.94</v>
      </c>
      <c r="F18" s="16">
        <f t="shared" si="2"/>
        <v>3800.87</v>
      </c>
      <c r="G18" s="16">
        <f t="shared" si="3"/>
        <v>3708.6</v>
      </c>
      <c r="H18" s="15">
        <f t="shared" si="4"/>
        <v>10966.87</v>
      </c>
      <c r="I18" s="15">
        <f t="shared" si="5"/>
        <v>15580.52</v>
      </c>
      <c r="J18" s="15">
        <f t="shared" si="6"/>
        <v>92.27</v>
      </c>
      <c r="AX18" s="2"/>
      <c r="AY18" s="3"/>
    </row>
    <row r="19" spans="1:51" x14ac:dyDescent="0.3">
      <c r="A19" s="36">
        <v>47</v>
      </c>
      <c r="B19" s="37">
        <v>73644.022800000006</v>
      </c>
      <c r="C19" s="14"/>
      <c r="D19" s="15">
        <f t="shared" si="0"/>
        <v>4492.29</v>
      </c>
      <c r="E19" s="15">
        <f t="shared" si="1"/>
        <v>69151.73</v>
      </c>
      <c r="F19" s="16">
        <f t="shared" si="2"/>
        <v>3761.08</v>
      </c>
      <c r="G19" s="16">
        <f t="shared" si="3"/>
        <v>3671.23</v>
      </c>
      <c r="H19" s="15">
        <f t="shared" si="4"/>
        <v>10678.38</v>
      </c>
      <c r="I19" s="15">
        <f t="shared" si="5"/>
        <v>15170.67</v>
      </c>
      <c r="J19" s="15">
        <f t="shared" si="6"/>
        <v>89.85</v>
      </c>
      <c r="AX19" s="2"/>
      <c r="AY19" s="3"/>
    </row>
    <row r="20" spans="1:51" x14ac:dyDescent="0.3">
      <c r="A20" s="36">
        <v>46</v>
      </c>
      <c r="B20" s="37">
        <v>71692.614000000001</v>
      </c>
      <c r="C20" s="14"/>
      <c r="D20" s="15">
        <f t="shared" si="0"/>
        <v>4373.25</v>
      </c>
      <c r="E20" s="15">
        <f t="shared" si="1"/>
        <v>67319.360000000001</v>
      </c>
      <c r="F20" s="16">
        <f t="shared" si="2"/>
        <v>3722.05</v>
      </c>
      <c r="G20" s="16">
        <f t="shared" si="3"/>
        <v>3634.59</v>
      </c>
      <c r="H20" s="15">
        <f t="shared" si="4"/>
        <v>10395.43</v>
      </c>
      <c r="I20" s="15">
        <f t="shared" si="5"/>
        <v>14768.68</v>
      </c>
      <c r="J20" s="15">
        <f t="shared" si="6"/>
        <v>87.46</v>
      </c>
      <c r="AX20" s="2"/>
      <c r="AY20" s="3"/>
    </row>
    <row r="21" spans="1:51" x14ac:dyDescent="0.3">
      <c r="A21" s="36">
        <v>45</v>
      </c>
      <c r="B21" s="37">
        <v>69798.963600000003</v>
      </c>
      <c r="C21" s="14"/>
      <c r="D21" s="15">
        <f t="shared" si="0"/>
        <v>4257.74</v>
      </c>
      <c r="E21" s="15">
        <f t="shared" si="1"/>
        <v>65541.22</v>
      </c>
      <c r="F21" s="16">
        <f t="shared" si="2"/>
        <v>3684.18</v>
      </c>
      <c r="G21" s="16">
        <f t="shared" si="3"/>
        <v>3599.02</v>
      </c>
      <c r="H21" s="15">
        <f t="shared" si="4"/>
        <v>10120.85</v>
      </c>
      <c r="I21" s="15">
        <f t="shared" si="5"/>
        <v>14378.59</v>
      </c>
      <c r="J21" s="15">
        <f t="shared" si="6"/>
        <v>85.16</v>
      </c>
      <c r="AX21" s="2"/>
      <c r="AY21" s="3"/>
    </row>
    <row r="22" spans="1:51" x14ac:dyDescent="0.3">
      <c r="A22" s="36">
        <v>44</v>
      </c>
      <c r="B22" s="37">
        <v>68005.359000000011</v>
      </c>
      <c r="C22" s="14"/>
      <c r="D22" s="15">
        <f t="shared" si="0"/>
        <v>4148.33</v>
      </c>
      <c r="E22" s="15">
        <f t="shared" si="1"/>
        <v>63857.03</v>
      </c>
      <c r="F22" s="16">
        <f t="shared" si="2"/>
        <v>3648.31</v>
      </c>
      <c r="G22" s="16">
        <f t="shared" si="3"/>
        <v>3565.34</v>
      </c>
      <c r="H22" s="15">
        <f t="shared" si="4"/>
        <v>9860.7800000000007</v>
      </c>
      <c r="I22" s="15">
        <f t="shared" si="5"/>
        <v>14009.11</v>
      </c>
      <c r="J22" s="15">
        <f t="shared" si="6"/>
        <v>82.97</v>
      </c>
      <c r="AX22" s="2"/>
      <c r="AY22" s="3"/>
    </row>
    <row r="23" spans="1:51" x14ac:dyDescent="0.3">
      <c r="A23" s="36">
        <v>43</v>
      </c>
      <c r="B23" s="37">
        <v>66232.382400000002</v>
      </c>
      <c r="C23" s="14"/>
      <c r="D23" s="15">
        <f t="shared" si="0"/>
        <v>4040.18</v>
      </c>
      <c r="E23" s="15">
        <f t="shared" si="1"/>
        <v>62192.2</v>
      </c>
      <c r="F23" s="16">
        <f t="shared" si="2"/>
        <v>3612.85</v>
      </c>
      <c r="G23" s="16">
        <f t="shared" si="3"/>
        <v>3532.04</v>
      </c>
      <c r="H23" s="15">
        <f t="shared" si="4"/>
        <v>9603.7000000000007</v>
      </c>
      <c r="I23" s="15">
        <f t="shared" si="5"/>
        <v>13643.88</v>
      </c>
      <c r="J23" s="15">
        <f t="shared" si="6"/>
        <v>80.81</v>
      </c>
      <c r="AX23" s="2"/>
      <c r="AY23" s="3"/>
    </row>
    <row r="24" spans="1:51" x14ac:dyDescent="0.3">
      <c r="A24" s="36">
        <v>42</v>
      </c>
      <c r="B24" s="37">
        <v>64483.128000000004</v>
      </c>
      <c r="C24" s="14"/>
      <c r="D24" s="15">
        <f t="shared" si="0"/>
        <v>3933.47</v>
      </c>
      <c r="E24" s="15">
        <f t="shared" si="1"/>
        <v>60549.66</v>
      </c>
      <c r="F24" s="16">
        <f t="shared" si="2"/>
        <v>3577.86</v>
      </c>
      <c r="G24" s="16">
        <f t="shared" si="3"/>
        <v>3499.19</v>
      </c>
      <c r="H24" s="15">
        <f t="shared" si="4"/>
        <v>9350.0499999999993</v>
      </c>
      <c r="I24" s="15">
        <f t="shared" si="5"/>
        <v>13283.52</v>
      </c>
      <c r="J24" s="15">
        <f t="shared" si="6"/>
        <v>78.67</v>
      </c>
      <c r="AX24" s="2"/>
      <c r="AY24" s="3"/>
    </row>
    <row r="25" spans="1:51" x14ac:dyDescent="0.3">
      <c r="A25" s="36">
        <v>41</v>
      </c>
      <c r="B25" s="37">
        <v>62855.578800000003</v>
      </c>
      <c r="C25" s="14"/>
      <c r="D25" s="15">
        <f t="shared" si="0"/>
        <v>3834.19</v>
      </c>
      <c r="E25" s="15">
        <f t="shared" si="1"/>
        <v>59021.39</v>
      </c>
      <c r="F25" s="16">
        <f t="shared" si="2"/>
        <v>3545.31</v>
      </c>
      <c r="G25" s="16">
        <f t="shared" si="3"/>
        <v>3468.63</v>
      </c>
      <c r="H25" s="15">
        <f t="shared" si="4"/>
        <v>9114.06</v>
      </c>
      <c r="I25" s="15">
        <f t="shared" si="5"/>
        <v>12948.25</v>
      </c>
      <c r="J25" s="15">
        <f t="shared" si="6"/>
        <v>76.680000000000007</v>
      </c>
      <c r="AX25" s="2"/>
      <c r="AY25" s="3"/>
    </row>
    <row r="26" spans="1:51" x14ac:dyDescent="0.3">
      <c r="A26" s="36">
        <v>40</v>
      </c>
      <c r="B26" s="37">
        <v>61226.998200000009</v>
      </c>
      <c r="C26" s="14"/>
      <c r="D26" s="15">
        <f t="shared" si="0"/>
        <v>3734.85</v>
      </c>
      <c r="E26" s="15">
        <f t="shared" si="1"/>
        <v>57492.15</v>
      </c>
      <c r="F26" s="16">
        <f t="shared" si="2"/>
        <v>3512.74</v>
      </c>
      <c r="G26" s="16">
        <f t="shared" si="3"/>
        <v>3438.04</v>
      </c>
      <c r="H26" s="15">
        <f t="shared" si="4"/>
        <v>8877.91</v>
      </c>
      <c r="I26" s="15">
        <f t="shared" si="5"/>
        <v>12612.76</v>
      </c>
      <c r="J26" s="15">
        <f t="shared" si="6"/>
        <v>74.7</v>
      </c>
      <c r="AX26" s="2"/>
      <c r="AY26" s="3"/>
    </row>
    <row r="27" spans="1:51" x14ac:dyDescent="0.3">
      <c r="A27" s="36">
        <v>39</v>
      </c>
      <c r="B27" s="37">
        <v>59658.238800000006</v>
      </c>
      <c r="C27" s="14"/>
      <c r="D27" s="15">
        <f t="shared" si="0"/>
        <v>3639.15</v>
      </c>
      <c r="E27" s="15">
        <f t="shared" si="1"/>
        <v>56019.09</v>
      </c>
      <c r="F27" s="16">
        <f t="shared" si="2"/>
        <v>3481.36</v>
      </c>
      <c r="G27" s="16">
        <f t="shared" si="3"/>
        <v>3408.58</v>
      </c>
      <c r="H27" s="15">
        <f t="shared" si="4"/>
        <v>8650.44</v>
      </c>
      <c r="I27" s="15">
        <f t="shared" si="5"/>
        <v>12289.59</v>
      </c>
      <c r="J27" s="15">
        <f t="shared" si="6"/>
        <v>72.78</v>
      </c>
      <c r="AX27" s="2"/>
      <c r="AY27" s="3"/>
    </row>
    <row r="28" spans="1:51" x14ac:dyDescent="0.3">
      <c r="A28" s="36">
        <v>38</v>
      </c>
      <c r="B28" s="37">
        <v>58114.233000000007</v>
      </c>
      <c r="C28" s="14"/>
      <c r="D28" s="15">
        <f t="shared" si="0"/>
        <v>3544.97</v>
      </c>
      <c r="E28" s="15">
        <f t="shared" si="1"/>
        <v>54569.26</v>
      </c>
      <c r="F28" s="16">
        <f t="shared" si="2"/>
        <v>3450.48</v>
      </c>
      <c r="G28" s="16">
        <f t="shared" si="3"/>
        <v>3379.59</v>
      </c>
      <c r="H28" s="15">
        <f t="shared" si="4"/>
        <v>8426.56</v>
      </c>
      <c r="I28" s="15">
        <f t="shared" si="5"/>
        <v>11971.53</v>
      </c>
      <c r="J28" s="15">
        <f t="shared" si="6"/>
        <v>70.89</v>
      </c>
      <c r="AX28" s="2"/>
      <c r="AY28" s="3"/>
    </row>
    <row r="29" spans="1:51" x14ac:dyDescent="0.3">
      <c r="A29" s="36">
        <v>37</v>
      </c>
      <c r="B29" s="37">
        <v>56651.707800000004</v>
      </c>
      <c r="C29" s="14"/>
      <c r="D29" s="15">
        <f t="shared" si="0"/>
        <v>3455.75</v>
      </c>
      <c r="E29" s="15">
        <f t="shared" si="1"/>
        <v>53195.96</v>
      </c>
      <c r="F29" s="16">
        <f t="shared" si="2"/>
        <v>3421.23</v>
      </c>
      <c r="G29" s="16">
        <f t="shared" si="3"/>
        <v>3352.12</v>
      </c>
      <c r="H29" s="15">
        <f t="shared" si="4"/>
        <v>8214.5</v>
      </c>
      <c r="I29" s="15">
        <f t="shared" si="5"/>
        <v>11670.25</v>
      </c>
      <c r="J29" s="15">
        <f t="shared" si="6"/>
        <v>69.11</v>
      </c>
      <c r="AX29" s="2"/>
      <c r="AY29" s="3"/>
    </row>
    <row r="30" spans="1:51" x14ac:dyDescent="0.3">
      <c r="A30" s="36">
        <v>36</v>
      </c>
      <c r="B30" s="37">
        <v>55239.721200000007</v>
      </c>
      <c r="C30" s="14"/>
      <c r="D30" s="15">
        <f t="shared" si="0"/>
        <v>3369.62</v>
      </c>
      <c r="E30" s="15">
        <f t="shared" si="1"/>
        <v>51870.1</v>
      </c>
      <c r="F30" s="16">
        <f t="shared" si="2"/>
        <v>3392.99</v>
      </c>
      <c r="G30" s="16">
        <f t="shared" si="3"/>
        <v>3325.6</v>
      </c>
      <c r="H30" s="15">
        <f t="shared" si="4"/>
        <v>8009.76</v>
      </c>
      <c r="I30" s="15">
        <f t="shared" si="5"/>
        <v>11379.38</v>
      </c>
      <c r="J30" s="15">
        <f t="shared" si="6"/>
        <v>67.39</v>
      </c>
      <c r="AX30" s="2"/>
      <c r="AY30" s="3"/>
    </row>
    <row r="31" spans="1:51" x14ac:dyDescent="0.3">
      <c r="A31" s="36">
        <v>35</v>
      </c>
      <c r="B31" s="37">
        <v>53840.111400000002</v>
      </c>
      <c r="C31" s="14"/>
      <c r="D31" s="15">
        <f t="shared" si="0"/>
        <v>3284.25</v>
      </c>
      <c r="E31" s="15">
        <f t="shared" si="1"/>
        <v>50555.86</v>
      </c>
      <c r="F31" s="16">
        <f t="shared" si="2"/>
        <v>3365</v>
      </c>
      <c r="G31" s="16">
        <f t="shared" si="3"/>
        <v>3299.32</v>
      </c>
      <c r="H31" s="15">
        <f t="shared" si="4"/>
        <v>7806.82</v>
      </c>
      <c r="I31" s="15">
        <f t="shared" si="5"/>
        <v>11091.07</v>
      </c>
      <c r="J31" s="15">
        <f t="shared" si="6"/>
        <v>65.680000000000007</v>
      </c>
      <c r="AX31" s="2"/>
      <c r="AY31" s="3"/>
    </row>
    <row r="32" spans="1:51" x14ac:dyDescent="0.3">
      <c r="A32" s="36">
        <v>34</v>
      </c>
      <c r="B32" s="37">
        <v>52508.574000000008</v>
      </c>
      <c r="C32" s="14"/>
      <c r="D32" s="15">
        <f t="shared" si="0"/>
        <v>3203.02</v>
      </c>
      <c r="E32" s="15">
        <f t="shared" si="1"/>
        <v>49305.55</v>
      </c>
      <c r="F32" s="16">
        <f t="shared" si="2"/>
        <v>3338.37</v>
      </c>
      <c r="G32" s="16">
        <f t="shared" si="3"/>
        <v>3216.44</v>
      </c>
      <c r="H32" s="15">
        <f t="shared" si="4"/>
        <v>7613.74</v>
      </c>
      <c r="I32" s="15">
        <f t="shared" si="5"/>
        <v>10816.76</v>
      </c>
      <c r="J32" s="15">
        <f t="shared" si="6"/>
        <v>121.93</v>
      </c>
      <c r="AX32" s="2"/>
      <c r="AY32" s="3"/>
    </row>
    <row r="33" spans="1:51" x14ac:dyDescent="0.3">
      <c r="A33" s="36">
        <v>33</v>
      </c>
      <c r="B33" s="37">
        <v>51220.355400000008</v>
      </c>
      <c r="C33" s="14"/>
      <c r="D33" s="15">
        <f t="shared" si="0"/>
        <v>3124.44</v>
      </c>
      <c r="E33" s="15">
        <f t="shared" si="1"/>
        <v>48095.92</v>
      </c>
      <c r="F33" s="16">
        <f t="shared" si="2"/>
        <v>3312.61</v>
      </c>
      <c r="G33" s="16">
        <f t="shared" si="3"/>
        <v>3119.67</v>
      </c>
      <c r="H33" s="15">
        <f t="shared" si="4"/>
        <v>7426.95</v>
      </c>
      <c r="I33" s="15">
        <f t="shared" si="5"/>
        <v>10551.39</v>
      </c>
      <c r="J33" s="15">
        <f t="shared" si="6"/>
        <v>192.94</v>
      </c>
      <c r="AX33" s="2"/>
      <c r="AY33" s="3"/>
    </row>
    <row r="34" spans="1:51" x14ac:dyDescent="0.3">
      <c r="A34" s="36">
        <v>32</v>
      </c>
      <c r="B34" s="37">
        <v>50039.402400000006</v>
      </c>
      <c r="C34" s="14"/>
      <c r="D34" s="15">
        <f t="shared" si="0"/>
        <v>3052.4</v>
      </c>
      <c r="E34" s="15">
        <f t="shared" si="1"/>
        <v>46987</v>
      </c>
      <c r="F34" s="16">
        <f t="shared" si="2"/>
        <v>3275.15</v>
      </c>
      <c r="G34" s="16">
        <f t="shared" si="3"/>
        <v>3030.96</v>
      </c>
      <c r="H34" s="15">
        <f t="shared" si="4"/>
        <v>7255.71</v>
      </c>
      <c r="I34" s="15">
        <f t="shared" si="5"/>
        <v>10308.11</v>
      </c>
      <c r="J34" s="15">
        <f t="shared" si="6"/>
        <v>244.19</v>
      </c>
      <c r="AX34" s="2"/>
      <c r="AY34" s="3"/>
    </row>
    <row r="35" spans="1:51" x14ac:dyDescent="0.3">
      <c r="A35" s="36">
        <v>31</v>
      </c>
      <c r="B35" s="37">
        <v>48864.637800000004</v>
      </c>
      <c r="C35" s="14"/>
      <c r="D35" s="15">
        <f t="shared" si="0"/>
        <v>2980.74</v>
      </c>
      <c r="E35" s="15">
        <f t="shared" si="1"/>
        <v>45883.9</v>
      </c>
      <c r="F35" s="16">
        <f t="shared" si="2"/>
        <v>3181.17</v>
      </c>
      <c r="G35" s="16">
        <f t="shared" si="3"/>
        <v>2942.71</v>
      </c>
      <c r="H35" s="15">
        <f t="shared" si="4"/>
        <v>7085.37</v>
      </c>
      <c r="I35" s="15">
        <f t="shared" si="5"/>
        <v>10066.11</v>
      </c>
      <c r="J35" s="15">
        <f t="shared" si="6"/>
        <v>238.46</v>
      </c>
      <c r="AX35" s="2"/>
      <c r="AY35" s="3"/>
    </row>
    <row r="36" spans="1:51" x14ac:dyDescent="0.3">
      <c r="A36" s="36">
        <v>30</v>
      </c>
      <c r="B36" s="37">
        <v>47799.201600000008</v>
      </c>
      <c r="C36" s="14"/>
      <c r="D36" s="15">
        <f t="shared" si="0"/>
        <v>2915.75</v>
      </c>
      <c r="E36" s="15">
        <f t="shared" si="1"/>
        <v>44883.45</v>
      </c>
      <c r="F36" s="16">
        <f t="shared" si="2"/>
        <v>3095.94</v>
      </c>
      <c r="G36" s="16">
        <f t="shared" si="3"/>
        <v>2862.68</v>
      </c>
      <c r="H36" s="15">
        <f t="shared" si="4"/>
        <v>6930.88</v>
      </c>
      <c r="I36" s="15">
        <f t="shared" si="5"/>
        <v>9846.6299999999992</v>
      </c>
      <c r="J36" s="15">
        <f t="shared" si="6"/>
        <v>233.26</v>
      </c>
      <c r="AX36" s="2"/>
      <c r="AY36" s="3"/>
    </row>
    <row r="37" spans="1:51" x14ac:dyDescent="0.3">
      <c r="A37" s="36">
        <v>29</v>
      </c>
      <c r="B37" s="37">
        <v>46744.079400000002</v>
      </c>
      <c r="C37" s="14"/>
      <c r="D37" s="15">
        <f t="shared" si="0"/>
        <v>2851.39</v>
      </c>
      <c r="E37" s="15">
        <f t="shared" si="1"/>
        <v>43892.69</v>
      </c>
      <c r="F37" s="16">
        <f t="shared" si="2"/>
        <v>3011.53</v>
      </c>
      <c r="G37" s="16">
        <f t="shared" si="3"/>
        <v>2783.42</v>
      </c>
      <c r="H37" s="15">
        <f t="shared" si="4"/>
        <v>6777.89</v>
      </c>
      <c r="I37" s="15">
        <f t="shared" si="5"/>
        <v>9629.2800000000007</v>
      </c>
      <c r="J37" s="15">
        <f t="shared" si="6"/>
        <v>228.11</v>
      </c>
      <c r="AX37" s="2"/>
      <c r="AY37" s="3"/>
    </row>
    <row r="38" spans="1:51" x14ac:dyDescent="0.3">
      <c r="A38" s="36">
        <v>28</v>
      </c>
      <c r="B38" s="37">
        <v>45700.302600000003</v>
      </c>
      <c r="C38" s="14"/>
      <c r="D38" s="15">
        <f t="shared" si="0"/>
        <v>2787.72</v>
      </c>
      <c r="E38" s="15">
        <f t="shared" si="1"/>
        <v>42912.58</v>
      </c>
      <c r="F38" s="16">
        <f t="shared" si="2"/>
        <v>2928.02</v>
      </c>
      <c r="G38" s="16">
        <f t="shared" si="3"/>
        <v>2705.01</v>
      </c>
      <c r="H38" s="15">
        <f t="shared" si="4"/>
        <v>6626.54</v>
      </c>
      <c r="I38" s="15">
        <f t="shared" si="5"/>
        <v>9414.26</v>
      </c>
      <c r="J38" s="15">
        <f t="shared" si="6"/>
        <v>223.01</v>
      </c>
      <c r="AX38" s="2"/>
      <c r="AY38" s="3"/>
    </row>
    <row r="39" spans="1:51" x14ac:dyDescent="0.3">
      <c r="A39" s="36">
        <v>27</v>
      </c>
      <c r="B39" s="37">
        <v>44721.504000000001</v>
      </c>
      <c r="C39" s="14"/>
      <c r="D39" s="15">
        <f t="shared" si="0"/>
        <v>2728.01</v>
      </c>
      <c r="E39" s="15">
        <f t="shared" si="1"/>
        <v>41993.49</v>
      </c>
      <c r="F39" s="16">
        <f t="shared" si="2"/>
        <v>2849.72</v>
      </c>
      <c r="G39" s="16">
        <f t="shared" si="3"/>
        <v>2631.48</v>
      </c>
      <c r="H39" s="15">
        <f t="shared" si="4"/>
        <v>6484.62</v>
      </c>
      <c r="I39" s="15">
        <f t="shared" si="5"/>
        <v>9212.6299999999992</v>
      </c>
      <c r="J39" s="15">
        <f t="shared" si="6"/>
        <v>218.24</v>
      </c>
      <c r="AX39" s="2"/>
      <c r="AY39" s="3"/>
    </row>
    <row r="40" spans="1:51" x14ac:dyDescent="0.3">
      <c r="A40" s="36">
        <v>26</v>
      </c>
      <c r="B40" s="37">
        <v>43710.732000000004</v>
      </c>
      <c r="C40" s="14"/>
      <c r="D40" s="15">
        <f t="shared" si="0"/>
        <v>2666.35</v>
      </c>
      <c r="E40" s="15">
        <f t="shared" si="1"/>
        <v>41044.379999999997</v>
      </c>
      <c r="F40" s="16">
        <f t="shared" si="2"/>
        <v>2768.86</v>
      </c>
      <c r="G40" s="16">
        <f t="shared" si="3"/>
        <v>2555.5500000000002</v>
      </c>
      <c r="H40" s="15">
        <f t="shared" si="4"/>
        <v>6338.06</v>
      </c>
      <c r="I40" s="15">
        <f t="shared" si="5"/>
        <v>9004.41</v>
      </c>
      <c r="J40" s="15">
        <f t="shared" si="6"/>
        <v>213.31</v>
      </c>
      <c r="AX40" s="2"/>
      <c r="AY40" s="3"/>
    </row>
    <row r="41" spans="1:51" x14ac:dyDescent="0.3">
      <c r="A41" s="36">
        <v>25</v>
      </c>
      <c r="B41" s="37">
        <v>42791.754600000007</v>
      </c>
      <c r="C41" s="14"/>
      <c r="D41" s="15">
        <f t="shared" si="0"/>
        <v>2610.3000000000002</v>
      </c>
      <c r="E41" s="15">
        <f t="shared" si="1"/>
        <v>40181.449999999997</v>
      </c>
      <c r="F41" s="16">
        <f t="shared" si="2"/>
        <v>2695.34</v>
      </c>
      <c r="G41" s="16">
        <f t="shared" si="3"/>
        <v>2486.52</v>
      </c>
      <c r="H41" s="15">
        <f t="shared" si="4"/>
        <v>6204.8</v>
      </c>
      <c r="I41" s="15">
        <f t="shared" si="5"/>
        <v>8815.1</v>
      </c>
      <c r="J41" s="15">
        <f t="shared" si="6"/>
        <v>208.82</v>
      </c>
      <c r="AX41" s="2"/>
      <c r="AY41" s="3"/>
    </row>
    <row r="42" spans="1:51" x14ac:dyDescent="0.3">
      <c r="A42" s="36">
        <v>24</v>
      </c>
      <c r="B42" s="37">
        <v>41917.127400000005</v>
      </c>
      <c r="C42" s="14"/>
      <c r="D42" s="15">
        <f t="shared" si="0"/>
        <v>2556.94</v>
      </c>
      <c r="E42" s="15">
        <f t="shared" si="1"/>
        <v>39360.19</v>
      </c>
      <c r="F42" s="16">
        <f t="shared" si="2"/>
        <v>2625.37</v>
      </c>
      <c r="G42" s="16">
        <f t="shared" si="3"/>
        <v>2420.8200000000002</v>
      </c>
      <c r="H42" s="15">
        <f t="shared" si="4"/>
        <v>6077.98</v>
      </c>
      <c r="I42" s="15">
        <f t="shared" si="5"/>
        <v>8634.92</v>
      </c>
      <c r="J42" s="15">
        <f t="shared" si="6"/>
        <v>204.55</v>
      </c>
      <c r="AX42" s="2"/>
      <c r="AY42" s="3"/>
    </row>
    <row r="43" spans="1:51" x14ac:dyDescent="0.3">
      <c r="A43" s="36">
        <v>23</v>
      </c>
      <c r="B43" s="37">
        <v>41032.186200000004</v>
      </c>
      <c r="C43" s="14"/>
      <c r="D43" s="15">
        <f t="shared" si="0"/>
        <v>2502.96</v>
      </c>
      <c r="E43" s="15">
        <f t="shared" si="1"/>
        <v>38529.230000000003</v>
      </c>
      <c r="F43" s="16">
        <f t="shared" si="2"/>
        <v>2554.5700000000002</v>
      </c>
      <c r="G43" s="16">
        <f t="shared" si="3"/>
        <v>2354.34</v>
      </c>
      <c r="H43" s="15">
        <f t="shared" si="4"/>
        <v>5949.67</v>
      </c>
      <c r="I43" s="15">
        <f t="shared" si="5"/>
        <v>8452.6299999999992</v>
      </c>
      <c r="J43" s="15">
        <f t="shared" si="6"/>
        <v>200.23</v>
      </c>
      <c r="AX43" s="2"/>
      <c r="AY43" s="3"/>
    </row>
    <row r="44" spans="1:51" x14ac:dyDescent="0.3">
      <c r="A44" s="36">
        <v>22</v>
      </c>
      <c r="B44" s="37">
        <v>40200.877800000002</v>
      </c>
      <c r="C44" s="14"/>
      <c r="D44" s="15">
        <f t="shared" si="0"/>
        <v>2452.25</v>
      </c>
      <c r="E44" s="15">
        <f t="shared" si="1"/>
        <v>37748.629999999997</v>
      </c>
      <c r="F44" s="16">
        <f t="shared" si="2"/>
        <v>2488.0700000000002</v>
      </c>
      <c r="G44" s="16">
        <f t="shared" si="3"/>
        <v>2291.89</v>
      </c>
      <c r="H44" s="15">
        <f t="shared" si="4"/>
        <v>5829.13</v>
      </c>
      <c r="I44" s="15">
        <f t="shared" si="5"/>
        <v>8281.3799999999992</v>
      </c>
      <c r="J44" s="15">
        <f t="shared" si="6"/>
        <v>196.18</v>
      </c>
      <c r="AX44" s="2"/>
      <c r="AY44" s="3"/>
    </row>
    <row r="45" spans="1:51" x14ac:dyDescent="0.3">
      <c r="A45" s="36">
        <v>21</v>
      </c>
      <c r="B45" s="37">
        <v>39378.852000000006</v>
      </c>
      <c r="C45" s="14"/>
      <c r="D45" s="15">
        <f t="shared" si="0"/>
        <v>2402.11</v>
      </c>
      <c r="E45" s="15">
        <f t="shared" si="1"/>
        <v>36976.74</v>
      </c>
      <c r="F45" s="16">
        <f t="shared" si="2"/>
        <v>2422.31</v>
      </c>
      <c r="G45" s="16">
        <f t="shared" si="3"/>
        <v>2230.14</v>
      </c>
      <c r="H45" s="15">
        <f t="shared" si="4"/>
        <v>5709.93</v>
      </c>
      <c r="I45" s="15">
        <f t="shared" si="5"/>
        <v>8112.04</v>
      </c>
      <c r="J45" s="15">
        <f t="shared" si="6"/>
        <v>192.17</v>
      </c>
      <c r="AX45" s="2"/>
      <c r="AY45" s="3"/>
    </row>
    <row r="46" spans="1:51" x14ac:dyDescent="0.3">
      <c r="A46" s="36">
        <v>20</v>
      </c>
      <c r="B46" s="37">
        <v>38578.4856</v>
      </c>
      <c r="C46" s="14"/>
      <c r="D46" s="15">
        <f t="shared" ref="D46:D65" si="7">ROUND(PensionableSalary*USS_Ee_conts,2)</f>
        <v>2353.29</v>
      </c>
      <c r="E46" s="15">
        <f t="shared" ref="E46:E65" si="8">ROUND(+PensionableSalary-Ee_StandardConts,2)</f>
        <v>36225.199999999997</v>
      </c>
      <c r="F46" s="16">
        <f t="shared" ref="F46:F65" si="9">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2358.2800000000002</v>
      </c>
      <c r="G46" s="16">
        <f t="shared" ref="G46:G65" si="10">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2170.02</v>
      </c>
      <c r="H46" s="15">
        <f t="shared" ref="H46:H65" si="11">ROUND(PensionableSalary*USS_Er_conts,2)</f>
        <v>5593.88</v>
      </c>
      <c r="I46" s="15">
        <f t="shared" ref="I46:I65" si="12">ROUND(Ee_StandardConts+Er_StandardCont,2)</f>
        <v>7947.17</v>
      </c>
      <c r="J46" s="15">
        <f t="shared" ref="J46:J65" si="13">ROUND(+Ee_NICs_nonPenSMART-Ee_NICs_PenSmart,2)</f>
        <v>188.26</v>
      </c>
      <c r="AX46" s="2"/>
      <c r="AY46" s="3"/>
    </row>
    <row r="47" spans="1:51" x14ac:dyDescent="0.3">
      <c r="A47" s="36">
        <v>19</v>
      </c>
      <c r="B47" s="37">
        <v>37853.411400000005</v>
      </c>
      <c r="C47" s="14"/>
      <c r="D47" s="15">
        <f t="shared" si="7"/>
        <v>2309.06</v>
      </c>
      <c r="E47" s="15">
        <f t="shared" si="8"/>
        <v>35544.35</v>
      </c>
      <c r="F47" s="16">
        <f t="shared" si="9"/>
        <v>2300.27</v>
      </c>
      <c r="G47" s="16">
        <f t="shared" si="10"/>
        <v>2115.5500000000002</v>
      </c>
      <c r="H47" s="15">
        <f t="shared" si="11"/>
        <v>5488.74</v>
      </c>
      <c r="I47" s="15">
        <f t="shared" si="12"/>
        <v>7797.8</v>
      </c>
      <c r="J47" s="15">
        <f t="shared" si="13"/>
        <v>184.72</v>
      </c>
      <c r="AX47" s="2"/>
      <c r="AY47" s="3"/>
    </row>
    <row r="48" spans="1:51" x14ac:dyDescent="0.3">
      <c r="A48" s="36">
        <v>18</v>
      </c>
      <c r="B48" s="37">
        <v>37085.018400000001</v>
      </c>
      <c r="C48" s="14"/>
      <c r="D48" s="15">
        <f t="shared" si="7"/>
        <v>2262.19</v>
      </c>
      <c r="E48" s="15">
        <f t="shared" si="8"/>
        <v>34822.83</v>
      </c>
      <c r="F48" s="16">
        <f t="shared" si="9"/>
        <v>2238.8000000000002</v>
      </c>
      <c r="G48" s="16">
        <f t="shared" si="10"/>
        <v>2057.83</v>
      </c>
      <c r="H48" s="15">
        <f t="shared" si="11"/>
        <v>5377.33</v>
      </c>
      <c r="I48" s="15">
        <f t="shared" si="12"/>
        <v>7639.52</v>
      </c>
      <c r="J48" s="15">
        <f t="shared" si="13"/>
        <v>180.97</v>
      </c>
      <c r="AX48" s="2"/>
      <c r="AY48" s="3"/>
    </row>
    <row r="49" spans="1:51" x14ac:dyDescent="0.3">
      <c r="A49" s="36">
        <v>17</v>
      </c>
      <c r="B49" s="37">
        <v>36380.572200000002</v>
      </c>
      <c r="C49" s="14"/>
      <c r="D49" s="15">
        <f t="shared" si="7"/>
        <v>2219.21</v>
      </c>
      <c r="E49" s="15">
        <f t="shared" si="8"/>
        <v>34161.360000000001</v>
      </c>
      <c r="F49" s="16">
        <f t="shared" si="9"/>
        <v>2182.4499999999998</v>
      </c>
      <c r="G49" s="16">
        <f t="shared" si="10"/>
        <v>2004.91</v>
      </c>
      <c r="H49" s="15">
        <f t="shared" si="11"/>
        <v>5275.18</v>
      </c>
      <c r="I49" s="15">
        <f t="shared" si="12"/>
        <v>7494.39</v>
      </c>
      <c r="J49" s="15">
        <f t="shared" si="13"/>
        <v>177.54</v>
      </c>
      <c r="AX49" s="2"/>
      <c r="AY49" s="3"/>
    </row>
    <row r="50" spans="1:51" x14ac:dyDescent="0.3">
      <c r="A50" s="36">
        <v>16</v>
      </c>
      <c r="B50" s="37">
        <v>35719.444800000005</v>
      </c>
      <c r="C50" s="14"/>
      <c r="D50" s="15">
        <f t="shared" si="7"/>
        <v>2178.89</v>
      </c>
      <c r="E50" s="15">
        <f t="shared" si="8"/>
        <v>33540.550000000003</v>
      </c>
      <c r="F50" s="16">
        <f t="shared" si="9"/>
        <v>2129.56</v>
      </c>
      <c r="G50" s="16">
        <f t="shared" si="10"/>
        <v>1955.24</v>
      </c>
      <c r="H50" s="15">
        <f t="shared" si="11"/>
        <v>5179.32</v>
      </c>
      <c r="I50" s="15">
        <f t="shared" si="12"/>
        <v>7358.21</v>
      </c>
      <c r="J50" s="15">
        <f t="shared" si="13"/>
        <v>174.32</v>
      </c>
      <c r="AX50" s="2"/>
      <c r="AY50" s="3"/>
    </row>
    <row r="51" spans="1:51" x14ac:dyDescent="0.3">
      <c r="A51" s="36">
        <v>15</v>
      </c>
      <c r="B51" s="37">
        <v>35058.3174</v>
      </c>
      <c r="C51" s="14"/>
      <c r="D51" s="15">
        <f t="shared" si="7"/>
        <v>2138.56</v>
      </c>
      <c r="E51" s="15">
        <f t="shared" si="8"/>
        <v>32919.760000000002</v>
      </c>
      <c r="F51" s="16">
        <f t="shared" si="9"/>
        <v>2076.67</v>
      </c>
      <c r="G51" s="16">
        <f t="shared" si="10"/>
        <v>1905.58</v>
      </c>
      <c r="H51" s="15">
        <f t="shared" si="11"/>
        <v>5083.46</v>
      </c>
      <c r="I51" s="15">
        <f t="shared" si="12"/>
        <v>7222.02</v>
      </c>
      <c r="J51" s="15">
        <f t="shared" si="13"/>
        <v>171.09</v>
      </c>
      <c r="AX51" s="2"/>
      <c r="AY51" s="3"/>
    </row>
    <row r="52" spans="1:51" x14ac:dyDescent="0.3">
      <c r="A52" s="36">
        <v>14</v>
      </c>
      <c r="B52" s="37">
        <v>34397.19</v>
      </c>
      <c r="C52" s="14"/>
      <c r="D52" s="15">
        <f t="shared" si="7"/>
        <v>2098.23</v>
      </c>
      <c r="E52" s="15">
        <f t="shared" si="8"/>
        <v>32298.959999999999</v>
      </c>
      <c r="F52" s="16">
        <f t="shared" si="9"/>
        <v>2023.78</v>
      </c>
      <c r="G52" s="16">
        <f t="shared" si="10"/>
        <v>1855.92</v>
      </c>
      <c r="H52" s="15">
        <f t="shared" si="11"/>
        <v>4987.59</v>
      </c>
      <c r="I52" s="15">
        <f t="shared" si="12"/>
        <v>7085.82</v>
      </c>
      <c r="J52" s="15">
        <f t="shared" si="13"/>
        <v>167.86</v>
      </c>
      <c r="AX52" s="2"/>
      <c r="AY52" s="3"/>
    </row>
    <row r="53" spans="1:51" x14ac:dyDescent="0.3">
      <c r="A53" s="36">
        <v>13</v>
      </c>
      <c r="B53" s="37">
        <v>33810.323400000001</v>
      </c>
      <c r="C53" s="14"/>
      <c r="D53" s="15">
        <f t="shared" si="7"/>
        <v>2062.4299999999998</v>
      </c>
      <c r="E53" s="15">
        <f t="shared" si="8"/>
        <v>31747.89</v>
      </c>
      <c r="F53" s="16">
        <f t="shared" si="9"/>
        <v>1976.83</v>
      </c>
      <c r="G53" s="16">
        <f t="shared" si="10"/>
        <v>1811.83</v>
      </c>
      <c r="H53" s="15">
        <f t="shared" si="11"/>
        <v>4902.5</v>
      </c>
      <c r="I53" s="15">
        <f t="shared" si="12"/>
        <v>6964.93</v>
      </c>
      <c r="J53" s="15">
        <f t="shared" si="13"/>
        <v>165</v>
      </c>
      <c r="AX53" s="2"/>
      <c r="AY53" s="3"/>
    </row>
    <row r="54" spans="1:51" x14ac:dyDescent="0.3">
      <c r="A54" s="36">
        <v>12</v>
      </c>
      <c r="B54" s="37">
        <v>33223.4568</v>
      </c>
      <c r="C54" s="14"/>
      <c r="D54" s="15">
        <f t="shared" si="7"/>
        <v>2026.63</v>
      </c>
      <c r="E54" s="15">
        <f t="shared" si="8"/>
        <v>31196.83</v>
      </c>
      <c r="F54" s="16">
        <f t="shared" si="9"/>
        <v>1929.88</v>
      </c>
      <c r="G54" s="16">
        <f t="shared" si="10"/>
        <v>1767.75</v>
      </c>
      <c r="H54" s="15">
        <f t="shared" si="11"/>
        <v>4817.3999999999996</v>
      </c>
      <c r="I54" s="15">
        <f t="shared" si="12"/>
        <v>6844.03</v>
      </c>
      <c r="J54" s="15">
        <f t="shared" si="13"/>
        <v>162.13</v>
      </c>
      <c r="AX54" s="2"/>
      <c r="AY54" s="3"/>
    </row>
    <row r="55" spans="1:51" x14ac:dyDescent="0.3">
      <c r="A55" s="36">
        <v>11</v>
      </c>
      <c r="B55" s="37">
        <v>32657.218200000003</v>
      </c>
      <c r="C55" s="14"/>
      <c r="D55" s="15">
        <f t="shared" si="7"/>
        <v>1992.09</v>
      </c>
      <c r="E55" s="15">
        <f t="shared" si="8"/>
        <v>30665.13</v>
      </c>
      <c r="F55" s="16">
        <f t="shared" si="9"/>
        <v>1884.58</v>
      </c>
      <c r="G55" s="16">
        <f t="shared" si="10"/>
        <v>1725.21</v>
      </c>
      <c r="H55" s="15">
        <f t="shared" si="11"/>
        <v>4735.3</v>
      </c>
      <c r="I55" s="15">
        <f t="shared" si="12"/>
        <v>6727.39</v>
      </c>
      <c r="J55" s="15">
        <f t="shared" si="13"/>
        <v>159.37</v>
      </c>
      <c r="AX55" s="2"/>
      <c r="AY55" s="3"/>
    </row>
    <row r="56" spans="1:51" x14ac:dyDescent="0.3">
      <c r="A56" s="36">
        <v>10</v>
      </c>
      <c r="B56" s="37">
        <v>32071.383000000002</v>
      </c>
      <c r="C56" s="14"/>
      <c r="D56" s="15">
        <f t="shared" si="7"/>
        <v>1956.35</v>
      </c>
      <c r="E56" s="15">
        <f t="shared" si="8"/>
        <v>30115.03</v>
      </c>
      <c r="F56" s="16">
        <f t="shared" si="9"/>
        <v>1837.71</v>
      </c>
      <c r="G56" s="16">
        <f t="shared" si="10"/>
        <v>1681.2</v>
      </c>
      <c r="H56" s="15">
        <f t="shared" si="11"/>
        <v>4650.3500000000004</v>
      </c>
      <c r="I56" s="15">
        <f t="shared" si="12"/>
        <v>6606.7</v>
      </c>
      <c r="J56" s="15">
        <f t="shared" si="13"/>
        <v>156.51</v>
      </c>
      <c r="AX56" s="2"/>
      <c r="AY56" s="3"/>
    </row>
    <row r="57" spans="1:51" x14ac:dyDescent="0.3">
      <c r="A57" s="36">
        <v>9</v>
      </c>
      <c r="B57" s="37">
        <v>31548.463200000002</v>
      </c>
      <c r="C57" s="14"/>
      <c r="D57" s="15">
        <f t="shared" si="7"/>
        <v>1924.46</v>
      </c>
      <c r="E57" s="15">
        <f t="shared" si="8"/>
        <v>29624</v>
      </c>
      <c r="F57" s="16">
        <f t="shared" si="9"/>
        <v>1795.88</v>
      </c>
      <c r="G57" s="16">
        <f t="shared" si="10"/>
        <v>1641.92</v>
      </c>
      <c r="H57" s="15">
        <f t="shared" si="11"/>
        <v>4574.53</v>
      </c>
      <c r="I57" s="15">
        <f t="shared" si="12"/>
        <v>6498.99</v>
      </c>
      <c r="J57" s="15">
        <f t="shared" si="13"/>
        <v>153.96</v>
      </c>
      <c r="AX57" s="2"/>
      <c r="AY57" s="3"/>
    </row>
    <row r="58" spans="1:51" x14ac:dyDescent="0.3">
      <c r="A58" s="36">
        <v>8</v>
      </c>
      <c r="B58" s="37">
        <v>31004.915400000002</v>
      </c>
      <c r="C58" s="14"/>
      <c r="D58" s="15">
        <f t="shared" si="7"/>
        <v>1891.3</v>
      </c>
      <c r="E58" s="15">
        <f t="shared" si="8"/>
        <v>29113.62</v>
      </c>
      <c r="F58" s="16">
        <f t="shared" si="9"/>
        <v>1752.39</v>
      </c>
      <c r="G58" s="16">
        <f t="shared" si="10"/>
        <v>1601.09</v>
      </c>
      <c r="H58" s="15">
        <f t="shared" si="11"/>
        <v>4495.71</v>
      </c>
      <c r="I58" s="15">
        <f t="shared" si="12"/>
        <v>6387.01</v>
      </c>
      <c r="J58" s="15">
        <f t="shared" si="13"/>
        <v>151.30000000000001</v>
      </c>
      <c r="AX58" s="2"/>
      <c r="AY58" s="3"/>
    </row>
    <row r="59" spans="1:51" x14ac:dyDescent="0.3">
      <c r="A59" s="36">
        <v>7</v>
      </c>
      <c r="B59" s="37">
        <v>30503.655000000002</v>
      </c>
      <c r="C59" s="14"/>
      <c r="D59" s="15">
        <f t="shared" si="7"/>
        <v>1860.72</v>
      </c>
      <c r="E59" s="15">
        <f t="shared" si="8"/>
        <v>28642.94</v>
      </c>
      <c r="F59" s="16">
        <f t="shared" si="9"/>
        <v>1712.29</v>
      </c>
      <c r="G59" s="16">
        <f t="shared" si="10"/>
        <v>1563.44</v>
      </c>
      <c r="H59" s="15">
        <f t="shared" si="11"/>
        <v>4423.03</v>
      </c>
      <c r="I59" s="15">
        <f t="shared" si="12"/>
        <v>6283.75</v>
      </c>
      <c r="J59" s="15">
        <f t="shared" si="13"/>
        <v>148.85</v>
      </c>
      <c r="AX59" s="2"/>
      <c r="AY59" s="3"/>
    </row>
    <row r="60" spans="1:51" x14ac:dyDescent="0.3">
      <c r="A60" s="36">
        <v>6</v>
      </c>
      <c r="B60" s="37">
        <v>30012.708600000002</v>
      </c>
      <c r="C60" s="14"/>
      <c r="D60" s="15">
        <f t="shared" si="7"/>
        <v>1830.78</v>
      </c>
      <c r="E60" s="15">
        <f t="shared" si="8"/>
        <v>28181.93</v>
      </c>
      <c r="F60" s="16">
        <f t="shared" si="9"/>
        <v>1673.02</v>
      </c>
      <c r="G60" s="16">
        <f t="shared" si="10"/>
        <v>1526.55</v>
      </c>
      <c r="H60" s="15">
        <f t="shared" si="11"/>
        <v>4351.84</v>
      </c>
      <c r="I60" s="15">
        <f t="shared" si="12"/>
        <v>6182.62</v>
      </c>
      <c r="J60" s="15">
        <f t="shared" si="13"/>
        <v>146.47</v>
      </c>
      <c r="AX60" s="2"/>
      <c r="AY60" s="3"/>
    </row>
    <row r="61" spans="1:51" x14ac:dyDescent="0.3">
      <c r="A61" s="36">
        <v>5</v>
      </c>
      <c r="B61" s="37">
        <v>29585.709000000003</v>
      </c>
      <c r="C61" s="14"/>
      <c r="D61" s="15">
        <f t="shared" si="7"/>
        <v>1804.73</v>
      </c>
      <c r="E61" s="15">
        <f t="shared" si="8"/>
        <v>27780.98</v>
      </c>
      <c r="F61" s="16">
        <f t="shared" si="9"/>
        <v>1638.86</v>
      </c>
      <c r="G61" s="16">
        <f t="shared" si="10"/>
        <v>1494.48</v>
      </c>
      <c r="H61" s="15">
        <f t="shared" si="11"/>
        <v>4289.93</v>
      </c>
      <c r="I61" s="15">
        <f t="shared" si="12"/>
        <v>6094.66</v>
      </c>
      <c r="J61" s="15">
        <f t="shared" si="13"/>
        <v>144.38</v>
      </c>
      <c r="AX61" s="2"/>
      <c r="AY61" s="3"/>
    </row>
    <row r="62" spans="1:51" x14ac:dyDescent="0.3">
      <c r="A62" s="36">
        <v>4</v>
      </c>
      <c r="B62" s="37">
        <v>29148.395400000001</v>
      </c>
      <c r="C62" s="17"/>
      <c r="D62" s="15">
        <f t="shared" si="7"/>
        <v>1778.05</v>
      </c>
      <c r="E62" s="15">
        <f t="shared" si="8"/>
        <v>27370.35</v>
      </c>
      <c r="F62" s="16">
        <f t="shared" si="9"/>
        <v>1603.87</v>
      </c>
      <c r="G62" s="16">
        <f t="shared" si="10"/>
        <v>1461.63</v>
      </c>
      <c r="H62" s="15">
        <f t="shared" si="11"/>
        <v>4226.5200000000004</v>
      </c>
      <c r="I62" s="15">
        <f t="shared" si="12"/>
        <v>6004.57</v>
      </c>
      <c r="J62" s="15">
        <f t="shared" si="13"/>
        <v>142.24</v>
      </c>
      <c r="AX62" s="4"/>
      <c r="AY62" s="5"/>
    </row>
    <row r="63" spans="1:51" x14ac:dyDescent="0.3">
      <c r="A63" s="36">
        <v>3</v>
      </c>
      <c r="B63" s="37">
        <v>29128.798800000004</v>
      </c>
      <c r="C63" s="14"/>
      <c r="D63" s="15">
        <f t="shared" si="7"/>
        <v>1776.86</v>
      </c>
      <c r="E63" s="15">
        <f t="shared" si="8"/>
        <v>27351.94</v>
      </c>
      <c r="F63" s="16">
        <f t="shared" si="9"/>
        <v>1602.3</v>
      </c>
      <c r="G63" s="16">
        <f t="shared" si="10"/>
        <v>1460.16</v>
      </c>
      <c r="H63" s="15">
        <f t="shared" si="11"/>
        <v>4223.68</v>
      </c>
      <c r="I63" s="15">
        <f t="shared" si="12"/>
        <v>6000.54</v>
      </c>
      <c r="J63" s="15">
        <f t="shared" si="13"/>
        <v>142.13999999999999</v>
      </c>
      <c r="AX63" s="2"/>
      <c r="AY63" s="3"/>
    </row>
    <row r="64" spans="1:51" x14ac:dyDescent="0.3">
      <c r="A64" s="36">
        <v>2</v>
      </c>
      <c r="B64" s="37">
        <v>28830.724200000004</v>
      </c>
      <c r="C64" s="14"/>
      <c r="D64" s="15">
        <f t="shared" si="7"/>
        <v>1758.67</v>
      </c>
      <c r="E64" s="15">
        <f t="shared" si="8"/>
        <v>27072.05</v>
      </c>
      <c r="F64" s="16">
        <f t="shared" si="9"/>
        <v>1578.46</v>
      </c>
      <c r="G64" s="16">
        <f t="shared" si="10"/>
        <v>1437.76</v>
      </c>
      <c r="H64" s="15">
        <f t="shared" si="11"/>
        <v>4180.46</v>
      </c>
      <c r="I64" s="15">
        <f t="shared" si="12"/>
        <v>5939.13</v>
      </c>
      <c r="J64" s="15">
        <f t="shared" si="13"/>
        <v>140.69999999999999</v>
      </c>
      <c r="AX64" s="2"/>
      <c r="AY64" s="3"/>
    </row>
    <row r="65" spans="1:52" x14ac:dyDescent="0.3">
      <c r="A65" s="38">
        <v>1</v>
      </c>
      <c r="B65" s="39">
        <v>28626.507000000001</v>
      </c>
      <c r="C65" s="19"/>
      <c r="D65" s="20">
        <f t="shared" si="7"/>
        <v>1746.22</v>
      </c>
      <c r="E65" s="20">
        <f t="shared" si="8"/>
        <v>26880.29</v>
      </c>
      <c r="F65" s="21">
        <f t="shared" si="9"/>
        <v>1562.12</v>
      </c>
      <c r="G65" s="21">
        <f t="shared" si="10"/>
        <v>1422.42</v>
      </c>
      <c r="H65" s="20">
        <f t="shared" si="11"/>
        <v>4150.84</v>
      </c>
      <c r="I65" s="20">
        <f t="shared" si="12"/>
        <v>5897.06</v>
      </c>
      <c r="J65" s="20">
        <f t="shared" si="13"/>
        <v>139.69999999999999</v>
      </c>
      <c r="AX65" s="2"/>
      <c r="AY65" s="3"/>
    </row>
    <row r="66" spans="1:52" x14ac:dyDescent="0.3">
      <c r="A66" s="100"/>
      <c r="B66" s="101"/>
      <c r="C66" s="101"/>
      <c r="D66" s="101"/>
      <c r="E66" s="101"/>
      <c r="F66" s="101"/>
      <c r="G66" s="101"/>
      <c r="H66" s="101"/>
      <c r="I66" s="101"/>
      <c r="J66" s="101"/>
    </row>
    <row r="67" spans="1:52" x14ac:dyDescent="0.3">
      <c r="A67" s="97" t="s">
        <v>69</v>
      </c>
      <c r="B67" s="109"/>
      <c r="C67" s="109"/>
      <c r="D67" s="109"/>
      <c r="E67" s="109"/>
      <c r="F67" s="109"/>
      <c r="G67" s="109"/>
      <c r="H67" s="109"/>
      <c r="I67" s="109"/>
      <c r="J67" s="109"/>
    </row>
    <row r="68" spans="1:52" x14ac:dyDescent="0.3">
      <c r="A68" s="100"/>
      <c r="B68" s="101"/>
      <c r="C68" s="101"/>
      <c r="D68" s="101"/>
      <c r="E68" s="101"/>
      <c r="F68" s="101"/>
      <c r="G68" s="101"/>
      <c r="H68" s="101"/>
      <c r="I68" s="101"/>
      <c r="J68" s="101"/>
    </row>
    <row r="69" spans="1:52" ht="30.75" customHeight="1" x14ac:dyDescent="0.3">
      <c r="A69" s="105" t="s">
        <v>74</v>
      </c>
      <c r="B69" s="105"/>
      <c r="C69" s="105"/>
      <c r="D69" s="105"/>
      <c r="E69" s="105"/>
      <c r="F69" s="105"/>
      <c r="G69" s="105"/>
      <c r="H69" s="105"/>
      <c r="I69" s="105"/>
      <c r="J69" s="105"/>
    </row>
    <row r="70" spans="1:52" ht="19.5" customHeight="1" x14ac:dyDescent="0.3">
      <c r="A70" s="102" t="s">
        <v>77</v>
      </c>
      <c r="B70" s="103"/>
      <c r="C70" s="103"/>
      <c r="D70" s="103"/>
      <c r="E70" s="103"/>
      <c r="F70" s="103"/>
      <c r="G70" s="103"/>
      <c r="H70" s="103"/>
      <c r="I70" s="103"/>
      <c r="J70" s="103"/>
    </row>
    <row r="71" spans="1:52" x14ac:dyDescent="0.3">
      <c r="A71" s="100"/>
      <c r="B71" s="101"/>
      <c r="C71" s="101"/>
      <c r="D71" s="101"/>
      <c r="E71" s="101"/>
      <c r="F71" s="101"/>
      <c r="G71" s="101"/>
      <c r="H71" s="101"/>
      <c r="I71" s="101"/>
      <c r="J71" s="101"/>
    </row>
    <row r="72" spans="1:52" ht="89.25" customHeight="1" x14ac:dyDescent="0.3">
      <c r="A72" s="24" t="s">
        <v>0</v>
      </c>
      <c r="B72" s="22" t="s">
        <v>2</v>
      </c>
      <c r="C72" s="23"/>
      <c r="D72" s="24" t="str">
        <f>"Employee standard Contribution on salary at "&amp;TEXT(USS_Ee_conts,"0.#%")&amp;" (corresponds to column A of the PensionSMART Ts &amp; Cs)"</f>
        <v>Employee standard Contribution on salary at 6.1% (corresponds to column A of the PensionSMART Ts &amp; Cs)</v>
      </c>
      <c r="E72" s="24" t="s">
        <v>3</v>
      </c>
      <c r="F72" s="25" t="s">
        <v>4</v>
      </c>
      <c r="G72" s="25" t="s">
        <v>5</v>
      </c>
      <c r="H72" s="24" t="str">
        <f>"Employer's standard contribution at "&amp;TEXT(USS_Er_conts,"0.#%")&amp;" would be (corresponds to column B of the PensionSMART Ts &amp; Cs)"</f>
        <v>Employer's standard contribution at 14.5% would be (corresponds to column B of the PensionSMART Ts &amp; Cs)</v>
      </c>
      <c r="I72" s="24" t="s">
        <v>39</v>
      </c>
      <c r="J72" s="24" t="s">
        <v>1</v>
      </c>
    </row>
    <row r="73" spans="1:52" x14ac:dyDescent="0.3">
      <c r="A73" s="34">
        <v>52</v>
      </c>
      <c r="B73" s="35">
        <v>80965.931400000001</v>
      </c>
      <c r="C73" s="9"/>
      <c r="D73" s="11">
        <f t="shared" ref="D73:D104" si="14">ROUND(PensionableSalary*USS_Ee_conts,2)</f>
        <v>4938.92</v>
      </c>
      <c r="E73" s="11">
        <f t="shared" ref="E73:E104" si="15">ROUND(+PensionableSalary-Ee_StandardConts,2)</f>
        <v>76027.009999999995</v>
      </c>
      <c r="F73" s="12">
        <f t="shared" ref="F73:F104" si="16">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3907.52</v>
      </c>
      <c r="G73" s="12">
        <f t="shared" ref="G73:G104" si="17">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3808.74</v>
      </c>
      <c r="H73" s="11">
        <f t="shared" ref="H73:H104" si="18">ROUND(PensionableSalary*USS_Er_conts,2)</f>
        <v>11740.06</v>
      </c>
      <c r="I73" s="11">
        <f t="shared" ref="I73:I104" si="19">ROUND(Ee_StandardConts+Er_StandardCont,2)</f>
        <v>16678.98</v>
      </c>
      <c r="J73" s="11">
        <f t="shared" ref="J73:J104" si="20">ROUND(+Ee_NICs_nonPenSMART-Ee_NICs_PenSmart,2)</f>
        <v>98.78</v>
      </c>
      <c r="AX73" s="6"/>
      <c r="AY73" s="3"/>
      <c r="AZ73" s="7"/>
    </row>
    <row r="74" spans="1:52" x14ac:dyDescent="0.3">
      <c r="A74" s="36">
        <v>51</v>
      </c>
      <c r="B74" s="37">
        <v>78630.841800000009</v>
      </c>
      <c r="C74" s="13"/>
      <c r="D74" s="15">
        <f t="shared" si="14"/>
        <v>4796.4799999999996</v>
      </c>
      <c r="E74" s="15">
        <f t="shared" si="15"/>
        <v>73834.36</v>
      </c>
      <c r="F74" s="16">
        <f t="shared" si="16"/>
        <v>3860.82</v>
      </c>
      <c r="G74" s="16">
        <f t="shared" si="17"/>
        <v>3764.89</v>
      </c>
      <c r="H74" s="15">
        <f t="shared" si="18"/>
        <v>11401.47</v>
      </c>
      <c r="I74" s="15">
        <f t="shared" si="19"/>
        <v>16197.95</v>
      </c>
      <c r="J74" s="15">
        <f t="shared" si="20"/>
        <v>95.93</v>
      </c>
      <c r="AX74" s="6"/>
      <c r="AY74" s="3"/>
    </row>
    <row r="75" spans="1:52" x14ac:dyDescent="0.3">
      <c r="A75" s="36">
        <v>50</v>
      </c>
      <c r="B75" s="37">
        <v>76450.462200000009</v>
      </c>
      <c r="C75" s="13"/>
      <c r="D75" s="15">
        <f t="shared" si="14"/>
        <v>4663.4799999999996</v>
      </c>
      <c r="E75" s="15">
        <f t="shared" si="15"/>
        <v>71786.98</v>
      </c>
      <c r="F75" s="16">
        <f t="shared" si="16"/>
        <v>3817.21</v>
      </c>
      <c r="G75" s="16">
        <f t="shared" si="17"/>
        <v>3723.94</v>
      </c>
      <c r="H75" s="15">
        <f t="shared" si="18"/>
        <v>11085.32</v>
      </c>
      <c r="I75" s="15">
        <f t="shared" si="19"/>
        <v>15748.8</v>
      </c>
      <c r="J75" s="15">
        <f t="shared" si="20"/>
        <v>93.27</v>
      </c>
      <c r="AX75" s="6"/>
      <c r="AY75" s="3"/>
    </row>
    <row r="76" spans="1:52" x14ac:dyDescent="0.3">
      <c r="A76" s="36">
        <v>49</v>
      </c>
      <c r="B76" s="37">
        <v>74402.101800000004</v>
      </c>
      <c r="C76" s="13"/>
      <c r="D76" s="15">
        <f t="shared" si="14"/>
        <v>4538.53</v>
      </c>
      <c r="E76" s="15">
        <f t="shared" si="15"/>
        <v>69863.570000000007</v>
      </c>
      <c r="F76" s="16">
        <f t="shared" si="16"/>
        <v>3776.24</v>
      </c>
      <c r="G76" s="16">
        <f t="shared" si="17"/>
        <v>3685.47</v>
      </c>
      <c r="H76" s="15">
        <f t="shared" si="18"/>
        <v>10788.3</v>
      </c>
      <c r="I76" s="15">
        <f t="shared" si="19"/>
        <v>15326.83</v>
      </c>
      <c r="J76" s="15">
        <f t="shared" si="20"/>
        <v>90.77</v>
      </c>
      <c r="AX76" s="6"/>
      <c r="AY76" s="3"/>
    </row>
    <row r="77" spans="1:52" x14ac:dyDescent="0.3">
      <c r="A77" s="36">
        <v>48</v>
      </c>
      <c r="B77" s="37">
        <v>72333.113400000002</v>
      </c>
      <c r="C77" s="13"/>
      <c r="D77" s="15">
        <f t="shared" si="14"/>
        <v>4412.32</v>
      </c>
      <c r="E77" s="15">
        <f t="shared" si="15"/>
        <v>67920.789999999994</v>
      </c>
      <c r="F77" s="16">
        <f t="shared" si="16"/>
        <v>3734.86</v>
      </c>
      <c r="G77" s="16">
        <f t="shared" si="17"/>
        <v>3646.62</v>
      </c>
      <c r="H77" s="15">
        <f t="shared" si="18"/>
        <v>10488.3</v>
      </c>
      <c r="I77" s="15">
        <f t="shared" si="19"/>
        <v>14900.62</v>
      </c>
      <c r="J77" s="15">
        <f t="shared" si="20"/>
        <v>88.24</v>
      </c>
      <c r="AX77" s="6"/>
      <c r="AY77" s="3"/>
    </row>
    <row r="78" spans="1:52" x14ac:dyDescent="0.3">
      <c r="A78" s="36">
        <v>47</v>
      </c>
      <c r="B78" s="37">
        <v>70343.54280000001</v>
      </c>
      <c r="C78" s="13"/>
      <c r="D78" s="15">
        <f t="shared" si="14"/>
        <v>4290.96</v>
      </c>
      <c r="E78" s="15">
        <f t="shared" si="15"/>
        <v>66052.58</v>
      </c>
      <c r="F78" s="16">
        <f t="shared" si="16"/>
        <v>3695.07</v>
      </c>
      <c r="G78" s="16">
        <f t="shared" si="17"/>
        <v>3609.25</v>
      </c>
      <c r="H78" s="15">
        <f t="shared" si="18"/>
        <v>10199.81</v>
      </c>
      <c r="I78" s="15">
        <f t="shared" si="19"/>
        <v>14490.77</v>
      </c>
      <c r="J78" s="15">
        <f t="shared" si="20"/>
        <v>85.82</v>
      </c>
      <c r="AX78" s="6"/>
      <c r="AY78" s="3"/>
    </row>
    <row r="79" spans="1:52" x14ac:dyDescent="0.3">
      <c r="A79" s="36">
        <v>46</v>
      </c>
      <c r="B79" s="37">
        <v>68392.134000000005</v>
      </c>
      <c r="C79" s="13"/>
      <c r="D79" s="15">
        <f t="shared" si="14"/>
        <v>4171.92</v>
      </c>
      <c r="E79" s="15">
        <f t="shared" si="15"/>
        <v>64220.21</v>
      </c>
      <c r="F79" s="16">
        <f t="shared" si="16"/>
        <v>3656.04</v>
      </c>
      <c r="G79" s="16">
        <f t="shared" si="17"/>
        <v>3572.6</v>
      </c>
      <c r="H79" s="15">
        <f t="shared" si="18"/>
        <v>9916.86</v>
      </c>
      <c r="I79" s="15">
        <f t="shared" si="19"/>
        <v>14088.78</v>
      </c>
      <c r="J79" s="15">
        <f t="shared" si="20"/>
        <v>83.44</v>
      </c>
      <c r="AX79" s="6"/>
      <c r="AY79" s="3"/>
    </row>
    <row r="80" spans="1:52" x14ac:dyDescent="0.3">
      <c r="A80" s="36">
        <v>45</v>
      </c>
      <c r="B80" s="37">
        <v>66498.483600000007</v>
      </c>
      <c r="C80" s="13"/>
      <c r="D80" s="15">
        <f t="shared" si="14"/>
        <v>4056.41</v>
      </c>
      <c r="E80" s="15">
        <f t="shared" si="15"/>
        <v>62442.07</v>
      </c>
      <c r="F80" s="16">
        <f t="shared" si="16"/>
        <v>3618.17</v>
      </c>
      <c r="G80" s="16">
        <f t="shared" si="17"/>
        <v>3537.04</v>
      </c>
      <c r="H80" s="15">
        <f t="shared" si="18"/>
        <v>9642.2800000000007</v>
      </c>
      <c r="I80" s="15">
        <f t="shared" si="19"/>
        <v>13698.69</v>
      </c>
      <c r="J80" s="15">
        <f t="shared" si="20"/>
        <v>81.13</v>
      </c>
      <c r="AX80" s="6"/>
      <c r="AY80" s="3"/>
    </row>
    <row r="81" spans="1:51" x14ac:dyDescent="0.3">
      <c r="A81" s="36">
        <v>44</v>
      </c>
      <c r="B81" s="37">
        <v>64704.879000000008</v>
      </c>
      <c r="C81" s="13"/>
      <c r="D81" s="15">
        <f t="shared" si="14"/>
        <v>3947</v>
      </c>
      <c r="E81" s="15">
        <f t="shared" si="15"/>
        <v>60757.88</v>
      </c>
      <c r="F81" s="16">
        <f t="shared" si="16"/>
        <v>3582.3</v>
      </c>
      <c r="G81" s="16">
        <f t="shared" si="17"/>
        <v>3503.36</v>
      </c>
      <c r="H81" s="15">
        <f t="shared" si="18"/>
        <v>9382.2099999999991</v>
      </c>
      <c r="I81" s="15">
        <f t="shared" si="19"/>
        <v>13329.21</v>
      </c>
      <c r="J81" s="15">
        <f t="shared" si="20"/>
        <v>78.94</v>
      </c>
      <c r="AX81" s="6"/>
      <c r="AY81" s="3"/>
    </row>
    <row r="82" spans="1:51" x14ac:dyDescent="0.3">
      <c r="A82" s="36">
        <v>43</v>
      </c>
      <c r="B82" s="37">
        <v>62931.902400000006</v>
      </c>
      <c r="C82" s="13"/>
      <c r="D82" s="15">
        <f t="shared" si="14"/>
        <v>3838.85</v>
      </c>
      <c r="E82" s="15">
        <f t="shared" si="15"/>
        <v>59093.05</v>
      </c>
      <c r="F82" s="16">
        <f t="shared" si="16"/>
        <v>3546.84</v>
      </c>
      <c r="G82" s="16">
        <f t="shared" si="17"/>
        <v>3470.06</v>
      </c>
      <c r="H82" s="15">
        <f t="shared" si="18"/>
        <v>9125.1299999999992</v>
      </c>
      <c r="I82" s="15">
        <f t="shared" si="19"/>
        <v>12963.98</v>
      </c>
      <c r="J82" s="15">
        <f t="shared" si="20"/>
        <v>76.78</v>
      </c>
      <c r="AX82" s="6"/>
      <c r="AY82" s="3"/>
    </row>
    <row r="83" spans="1:51" x14ac:dyDescent="0.3">
      <c r="A83" s="36">
        <v>42</v>
      </c>
      <c r="B83" s="37">
        <v>61182.648000000008</v>
      </c>
      <c r="C83" s="13"/>
      <c r="D83" s="15">
        <f t="shared" si="14"/>
        <v>3732.14</v>
      </c>
      <c r="E83" s="15">
        <f t="shared" si="15"/>
        <v>57450.51</v>
      </c>
      <c r="F83" s="16">
        <f t="shared" si="16"/>
        <v>3511.85</v>
      </c>
      <c r="G83" s="16">
        <f t="shared" si="17"/>
        <v>3437.21</v>
      </c>
      <c r="H83" s="15">
        <f t="shared" si="18"/>
        <v>8871.48</v>
      </c>
      <c r="I83" s="15">
        <f t="shared" si="19"/>
        <v>12603.62</v>
      </c>
      <c r="J83" s="15">
        <f t="shared" si="20"/>
        <v>74.64</v>
      </c>
      <c r="AX83" s="6"/>
      <c r="AY83" s="3"/>
    </row>
    <row r="84" spans="1:51" x14ac:dyDescent="0.3">
      <c r="A84" s="36">
        <v>41</v>
      </c>
      <c r="B84" s="37">
        <v>59555.098800000007</v>
      </c>
      <c r="C84" s="13"/>
      <c r="D84" s="15">
        <f t="shared" si="14"/>
        <v>3632.86</v>
      </c>
      <c r="E84" s="15">
        <f t="shared" si="15"/>
        <v>55922.239999999998</v>
      </c>
      <c r="F84" s="16">
        <f t="shared" si="16"/>
        <v>3479.3</v>
      </c>
      <c r="G84" s="16">
        <f t="shared" si="17"/>
        <v>3406.64</v>
      </c>
      <c r="H84" s="15">
        <f t="shared" si="18"/>
        <v>8635.49</v>
      </c>
      <c r="I84" s="15">
        <f t="shared" si="19"/>
        <v>12268.35</v>
      </c>
      <c r="J84" s="15">
        <f t="shared" si="20"/>
        <v>72.66</v>
      </c>
      <c r="AX84" s="6"/>
      <c r="AY84" s="3"/>
    </row>
    <row r="85" spans="1:51" x14ac:dyDescent="0.3">
      <c r="A85" s="36">
        <v>40</v>
      </c>
      <c r="B85" s="37">
        <v>57926.518200000006</v>
      </c>
      <c r="C85" s="13"/>
      <c r="D85" s="15">
        <f t="shared" si="14"/>
        <v>3533.52</v>
      </c>
      <c r="E85" s="15">
        <f t="shared" si="15"/>
        <v>54393</v>
      </c>
      <c r="F85" s="16">
        <f t="shared" si="16"/>
        <v>3446.73</v>
      </c>
      <c r="G85" s="16">
        <f t="shared" si="17"/>
        <v>3376.06</v>
      </c>
      <c r="H85" s="15">
        <f t="shared" si="18"/>
        <v>8399.35</v>
      </c>
      <c r="I85" s="15">
        <f t="shared" si="19"/>
        <v>11932.87</v>
      </c>
      <c r="J85" s="15">
        <f t="shared" si="20"/>
        <v>70.67</v>
      </c>
      <c r="AX85" s="6"/>
      <c r="AY85" s="3"/>
    </row>
    <row r="86" spans="1:51" x14ac:dyDescent="0.3">
      <c r="A86" s="36">
        <v>39</v>
      </c>
      <c r="B86" s="37">
        <v>56357.758800000003</v>
      </c>
      <c r="C86" s="13"/>
      <c r="D86" s="15">
        <f t="shared" si="14"/>
        <v>3437.82</v>
      </c>
      <c r="E86" s="15">
        <f t="shared" si="15"/>
        <v>52919.94</v>
      </c>
      <c r="F86" s="16">
        <f t="shared" si="16"/>
        <v>3415.36</v>
      </c>
      <c r="G86" s="16">
        <f t="shared" si="17"/>
        <v>3346.6</v>
      </c>
      <c r="H86" s="15">
        <f t="shared" si="18"/>
        <v>8171.88</v>
      </c>
      <c r="I86" s="15">
        <f t="shared" si="19"/>
        <v>11609.7</v>
      </c>
      <c r="J86" s="15">
        <f t="shared" si="20"/>
        <v>68.760000000000005</v>
      </c>
      <c r="AX86" s="6"/>
      <c r="AY86" s="3"/>
    </row>
    <row r="87" spans="1:51" x14ac:dyDescent="0.3">
      <c r="A87" s="36">
        <v>38</v>
      </c>
      <c r="B87" s="37">
        <v>54813.753000000004</v>
      </c>
      <c r="C87" s="13"/>
      <c r="D87" s="15">
        <f t="shared" si="14"/>
        <v>3343.64</v>
      </c>
      <c r="E87" s="15">
        <f t="shared" si="15"/>
        <v>51470.11</v>
      </c>
      <c r="F87" s="16">
        <f t="shared" si="16"/>
        <v>3384.48</v>
      </c>
      <c r="G87" s="16">
        <f t="shared" si="17"/>
        <v>3317.6</v>
      </c>
      <c r="H87" s="15">
        <f t="shared" si="18"/>
        <v>7947.99</v>
      </c>
      <c r="I87" s="15">
        <f t="shared" si="19"/>
        <v>11291.63</v>
      </c>
      <c r="J87" s="15">
        <f t="shared" si="20"/>
        <v>66.88</v>
      </c>
      <c r="AX87" s="6"/>
      <c r="AY87" s="3"/>
    </row>
    <row r="88" spans="1:51" x14ac:dyDescent="0.3">
      <c r="A88" s="36">
        <v>37</v>
      </c>
      <c r="B88" s="37">
        <v>53351.227800000008</v>
      </c>
      <c r="C88" s="13"/>
      <c r="D88" s="15">
        <f t="shared" si="14"/>
        <v>3254.42</v>
      </c>
      <c r="E88" s="15">
        <f t="shared" si="15"/>
        <v>50096.81</v>
      </c>
      <c r="F88" s="16">
        <f t="shared" si="16"/>
        <v>3355.22</v>
      </c>
      <c r="G88" s="16">
        <f t="shared" si="17"/>
        <v>3279.74</v>
      </c>
      <c r="H88" s="15">
        <f t="shared" si="18"/>
        <v>7735.93</v>
      </c>
      <c r="I88" s="15">
        <f t="shared" si="19"/>
        <v>10990.35</v>
      </c>
      <c r="J88" s="15">
        <f t="shared" si="20"/>
        <v>75.48</v>
      </c>
      <c r="AX88" s="6"/>
      <c r="AY88" s="3"/>
    </row>
    <row r="89" spans="1:51" x14ac:dyDescent="0.3">
      <c r="A89" s="36">
        <v>36</v>
      </c>
      <c r="B89" s="37">
        <v>51939.241200000004</v>
      </c>
      <c r="C89" s="13"/>
      <c r="D89" s="15">
        <f t="shared" si="14"/>
        <v>3168.29</v>
      </c>
      <c r="E89" s="15">
        <f t="shared" si="15"/>
        <v>48770.95</v>
      </c>
      <c r="F89" s="16">
        <f t="shared" si="16"/>
        <v>3326.98</v>
      </c>
      <c r="G89" s="16">
        <f t="shared" si="17"/>
        <v>3173.68</v>
      </c>
      <c r="H89" s="15">
        <f t="shared" si="18"/>
        <v>7531.19</v>
      </c>
      <c r="I89" s="15">
        <f t="shared" si="19"/>
        <v>10699.48</v>
      </c>
      <c r="J89" s="15">
        <f t="shared" si="20"/>
        <v>153.30000000000001</v>
      </c>
      <c r="AX89" s="6"/>
      <c r="AY89" s="3"/>
    </row>
    <row r="90" spans="1:51" x14ac:dyDescent="0.3">
      <c r="A90" s="36">
        <v>35</v>
      </c>
      <c r="B90" s="37">
        <v>50539.631400000006</v>
      </c>
      <c r="C90" s="13"/>
      <c r="D90" s="15">
        <f t="shared" si="14"/>
        <v>3082.92</v>
      </c>
      <c r="E90" s="15">
        <f t="shared" si="15"/>
        <v>47456.71</v>
      </c>
      <c r="F90" s="16">
        <f t="shared" si="16"/>
        <v>3298.99</v>
      </c>
      <c r="G90" s="16">
        <f t="shared" si="17"/>
        <v>3068.54</v>
      </c>
      <c r="H90" s="15">
        <f t="shared" si="18"/>
        <v>7328.25</v>
      </c>
      <c r="I90" s="15">
        <f t="shared" si="19"/>
        <v>10411.17</v>
      </c>
      <c r="J90" s="15">
        <f t="shared" si="20"/>
        <v>230.45</v>
      </c>
      <c r="AX90" s="6"/>
      <c r="AY90" s="3"/>
    </row>
    <row r="91" spans="1:51" x14ac:dyDescent="0.3">
      <c r="A91" s="36">
        <v>34</v>
      </c>
      <c r="B91" s="37">
        <v>49208.094000000005</v>
      </c>
      <c r="C91" s="13"/>
      <c r="D91" s="15">
        <f t="shared" si="14"/>
        <v>3001.69</v>
      </c>
      <c r="E91" s="15">
        <f t="shared" si="15"/>
        <v>46206.400000000001</v>
      </c>
      <c r="F91" s="16">
        <f t="shared" si="16"/>
        <v>3208.65</v>
      </c>
      <c r="G91" s="16">
        <f t="shared" si="17"/>
        <v>2968.51</v>
      </c>
      <c r="H91" s="15">
        <f t="shared" si="18"/>
        <v>7135.17</v>
      </c>
      <c r="I91" s="15">
        <f t="shared" si="19"/>
        <v>10136.86</v>
      </c>
      <c r="J91" s="15">
        <f t="shared" si="20"/>
        <v>240.14</v>
      </c>
      <c r="AX91" s="6"/>
      <c r="AY91" s="3"/>
    </row>
    <row r="92" spans="1:51" x14ac:dyDescent="0.3">
      <c r="A92" s="36">
        <v>33</v>
      </c>
      <c r="B92" s="37">
        <v>47919.875400000004</v>
      </c>
      <c r="C92" s="13"/>
      <c r="D92" s="15">
        <f t="shared" si="14"/>
        <v>2923.11</v>
      </c>
      <c r="E92" s="15">
        <f t="shared" si="15"/>
        <v>44996.77</v>
      </c>
      <c r="F92" s="16">
        <f t="shared" si="16"/>
        <v>3105.59</v>
      </c>
      <c r="G92" s="16">
        <f t="shared" si="17"/>
        <v>2871.74</v>
      </c>
      <c r="H92" s="15">
        <f t="shared" si="18"/>
        <v>6948.38</v>
      </c>
      <c r="I92" s="15">
        <f t="shared" si="19"/>
        <v>9871.49</v>
      </c>
      <c r="J92" s="15">
        <f t="shared" si="20"/>
        <v>233.85</v>
      </c>
      <c r="AX92" s="6"/>
      <c r="AY92" s="3"/>
    </row>
    <row r="93" spans="1:51" x14ac:dyDescent="0.3">
      <c r="A93" s="36">
        <v>32</v>
      </c>
      <c r="B93" s="37">
        <v>46738.922400000003</v>
      </c>
      <c r="C93" s="13"/>
      <c r="D93" s="15">
        <f t="shared" si="14"/>
        <v>2851.07</v>
      </c>
      <c r="E93" s="15">
        <f t="shared" si="15"/>
        <v>43887.85</v>
      </c>
      <c r="F93" s="16">
        <f t="shared" si="16"/>
        <v>3011.11</v>
      </c>
      <c r="G93" s="16">
        <f t="shared" si="17"/>
        <v>2783.03</v>
      </c>
      <c r="H93" s="15">
        <f t="shared" si="18"/>
        <v>6777.14</v>
      </c>
      <c r="I93" s="15">
        <f t="shared" si="19"/>
        <v>9628.2099999999991</v>
      </c>
      <c r="J93" s="15">
        <f t="shared" si="20"/>
        <v>228.08</v>
      </c>
      <c r="AX93" s="6"/>
      <c r="AY93" s="3"/>
    </row>
    <row r="94" spans="1:51" x14ac:dyDescent="0.3">
      <c r="A94" s="36">
        <v>31</v>
      </c>
      <c r="B94" s="37">
        <v>45564.157800000001</v>
      </c>
      <c r="C94" s="13"/>
      <c r="D94" s="15">
        <f t="shared" si="14"/>
        <v>2779.41</v>
      </c>
      <c r="E94" s="15">
        <f t="shared" si="15"/>
        <v>42784.75</v>
      </c>
      <c r="F94" s="16">
        <f t="shared" si="16"/>
        <v>2917.13</v>
      </c>
      <c r="G94" s="16">
        <f t="shared" si="17"/>
        <v>2694.78</v>
      </c>
      <c r="H94" s="15">
        <f t="shared" si="18"/>
        <v>6606.8</v>
      </c>
      <c r="I94" s="15">
        <f t="shared" si="19"/>
        <v>9386.2099999999991</v>
      </c>
      <c r="J94" s="15">
        <f t="shared" si="20"/>
        <v>222.35</v>
      </c>
      <c r="AX94" s="6"/>
      <c r="AY94" s="3"/>
    </row>
    <row r="95" spans="1:51" x14ac:dyDescent="0.3">
      <c r="A95" s="36">
        <v>30</v>
      </c>
      <c r="B95" s="37">
        <v>44498.721600000004</v>
      </c>
      <c r="C95" s="13"/>
      <c r="D95" s="15">
        <f t="shared" si="14"/>
        <v>2714.42</v>
      </c>
      <c r="E95" s="15">
        <f t="shared" si="15"/>
        <v>41784.300000000003</v>
      </c>
      <c r="F95" s="16">
        <f t="shared" si="16"/>
        <v>2831.9</v>
      </c>
      <c r="G95" s="16">
        <f t="shared" si="17"/>
        <v>2614.7399999999998</v>
      </c>
      <c r="H95" s="15">
        <f t="shared" si="18"/>
        <v>6452.31</v>
      </c>
      <c r="I95" s="15">
        <f t="shared" si="19"/>
        <v>9166.73</v>
      </c>
      <c r="J95" s="15">
        <f t="shared" si="20"/>
        <v>217.16</v>
      </c>
      <c r="AX95" s="6"/>
      <c r="AY95" s="3"/>
    </row>
    <row r="96" spans="1:51" x14ac:dyDescent="0.3">
      <c r="A96" s="36">
        <v>29</v>
      </c>
      <c r="B96" s="37">
        <v>43443.599400000006</v>
      </c>
      <c r="C96" s="13"/>
      <c r="D96" s="15">
        <f t="shared" si="14"/>
        <v>2650.06</v>
      </c>
      <c r="E96" s="15">
        <f t="shared" si="15"/>
        <v>40793.54</v>
      </c>
      <c r="F96" s="16">
        <f t="shared" si="16"/>
        <v>2747.49</v>
      </c>
      <c r="G96" s="16">
        <f t="shared" si="17"/>
        <v>2535.48</v>
      </c>
      <c r="H96" s="15">
        <f t="shared" si="18"/>
        <v>6299.32</v>
      </c>
      <c r="I96" s="15">
        <f t="shared" si="19"/>
        <v>8949.3799999999992</v>
      </c>
      <c r="J96" s="15">
        <f t="shared" si="20"/>
        <v>212.01</v>
      </c>
      <c r="AX96" s="6"/>
      <c r="AY96" s="3"/>
    </row>
    <row r="97" spans="1:51" x14ac:dyDescent="0.3">
      <c r="A97" s="36">
        <v>28</v>
      </c>
      <c r="B97" s="37">
        <v>42399.822600000007</v>
      </c>
      <c r="C97" s="13"/>
      <c r="D97" s="15">
        <f t="shared" si="14"/>
        <v>2586.39</v>
      </c>
      <c r="E97" s="15">
        <f t="shared" si="15"/>
        <v>39813.43</v>
      </c>
      <c r="F97" s="16">
        <f t="shared" si="16"/>
        <v>2663.99</v>
      </c>
      <c r="G97" s="16">
        <f t="shared" si="17"/>
        <v>2457.0700000000002</v>
      </c>
      <c r="H97" s="15">
        <f t="shared" si="18"/>
        <v>6147.97</v>
      </c>
      <c r="I97" s="15">
        <f t="shared" si="19"/>
        <v>8734.36</v>
      </c>
      <c r="J97" s="15">
        <f t="shared" si="20"/>
        <v>206.92</v>
      </c>
      <c r="AX97" s="6"/>
      <c r="AY97" s="3"/>
    </row>
    <row r="98" spans="1:51" x14ac:dyDescent="0.3">
      <c r="A98" s="36">
        <v>27</v>
      </c>
      <c r="B98" s="37">
        <v>41421.024000000005</v>
      </c>
      <c r="C98" s="13"/>
      <c r="D98" s="15">
        <f t="shared" si="14"/>
        <v>2526.6799999999998</v>
      </c>
      <c r="E98" s="15">
        <f t="shared" si="15"/>
        <v>38894.339999999997</v>
      </c>
      <c r="F98" s="16">
        <f t="shared" si="16"/>
        <v>2585.6799999999998</v>
      </c>
      <c r="G98" s="16">
        <f t="shared" si="17"/>
        <v>2383.5500000000002</v>
      </c>
      <c r="H98" s="15">
        <f t="shared" si="18"/>
        <v>6006.05</v>
      </c>
      <c r="I98" s="15">
        <f t="shared" si="19"/>
        <v>8532.73</v>
      </c>
      <c r="J98" s="15">
        <f t="shared" si="20"/>
        <v>202.13</v>
      </c>
      <c r="AX98" s="6"/>
      <c r="AY98" s="3"/>
    </row>
    <row r="99" spans="1:51" x14ac:dyDescent="0.3">
      <c r="A99" s="36">
        <v>26</v>
      </c>
      <c r="B99" s="37">
        <v>40410.252</v>
      </c>
      <c r="C99" s="13"/>
      <c r="D99" s="15">
        <f t="shared" si="14"/>
        <v>2465.0300000000002</v>
      </c>
      <c r="E99" s="15">
        <f t="shared" si="15"/>
        <v>37945.22</v>
      </c>
      <c r="F99" s="16">
        <f t="shared" si="16"/>
        <v>2504.8200000000002</v>
      </c>
      <c r="G99" s="16">
        <f t="shared" si="17"/>
        <v>2307.62</v>
      </c>
      <c r="H99" s="15">
        <f t="shared" si="18"/>
        <v>5859.49</v>
      </c>
      <c r="I99" s="15">
        <f t="shared" si="19"/>
        <v>8324.52</v>
      </c>
      <c r="J99" s="15">
        <f t="shared" si="20"/>
        <v>197.2</v>
      </c>
      <c r="AX99" s="6"/>
      <c r="AY99" s="3"/>
    </row>
    <row r="100" spans="1:51" x14ac:dyDescent="0.3">
      <c r="A100" s="36">
        <v>25</v>
      </c>
      <c r="B100" s="37">
        <v>39491.274600000004</v>
      </c>
      <c r="C100" s="13"/>
      <c r="D100" s="15">
        <f t="shared" si="14"/>
        <v>2408.9699999999998</v>
      </c>
      <c r="E100" s="15">
        <f t="shared" si="15"/>
        <v>37082.300000000003</v>
      </c>
      <c r="F100" s="16">
        <f t="shared" si="16"/>
        <v>2431.3000000000002</v>
      </c>
      <c r="G100" s="16">
        <f t="shared" si="17"/>
        <v>2238.58</v>
      </c>
      <c r="H100" s="15">
        <f t="shared" si="18"/>
        <v>5726.23</v>
      </c>
      <c r="I100" s="15">
        <f t="shared" si="19"/>
        <v>8135.2</v>
      </c>
      <c r="J100" s="15">
        <f t="shared" si="20"/>
        <v>192.72</v>
      </c>
      <c r="AX100" s="6"/>
      <c r="AY100" s="3"/>
    </row>
    <row r="101" spans="1:51" x14ac:dyDescent="0.3">
      <c r="A101" s="36">
        <v>24</v>
      </c>
      <c r="B101" s="37">
        <v>38616.647400000002</v>
      </c>
      <c r="C101" s="13"/>
      <c r="D101" s="15">
        <f t="shared" si="14"/>
        <v>2355.62</v>
      </c>
      <c r="E101" s="15">
        <f t="shared" si="15"/>
        <v>36261.03</v>
      </c>
      <c r="F101" s="16">
        <f t="shared" si="16"/>
        <v>2361.33</v>
      </c>
      <c r="G101" s="16">
        <f t="shared" si="17"/>
        <v>2172.88</v>
      </c>
      <c r="H101" s="15">
        <f t="shared" si="18"/>
        <v>5599.41</v>
      </c>
      <c r="I101" s="15">
        <f t="shared" si="19"/>
        <v>7955.03</v>
      </c>
      <c r="J101" s="15">
        <f t="shared" si="20"/>
        <v>188.45</v>
      </c>
      <c r="AX101" s="6"/>
      <c r="AY101" s="3"/>
    </row>
    <row r="102" spans="1:51" x14ac:dyDescent="0.3">
      <c r="A102" s="36">
        <v>23</v>
      </c>
      <c r="B102" s="37">
        <v>37731.706200000001</v>
      </c>
      <c r="C102" s="13"/>
      <c r="D102" s="15">
        <f t="shared" si="14"/>
        <v>2301.63</v>
      </c>
      <c r="E102" s="15">
        <f t="shared" si="15"/>
        <v>35430.080000000002</v>
      </c>
      <c r="F102" s="16">
        <f t="shared" si="16"/>
        <v>2290.54</v>
      </c>
      <c r="G102" s="16">
        <f t="shared" si="17"/>
        <v>2106.41</v>
      </c>
      <c r="H102" s="15">
        <f t="shared" si="18"/>
        <v>5471.1</v>
      </c>
      <c r="I102" s="15">
        <f t="shared" si="19"/>
        <v>7772.73</v>
      </c>
      <c r="J102" s="15">
        <f t="shared" si="20"/>
        <v>184.13</v>
      </c>
      <c r="AX102" s="6"/>
      <c r="AY102" s="3"/>
    </row>
    <row r="103" spans="1:51" x14ac:dyDescent="0.3">
      <c r="A103" s="36">
        <v>22</v>
      </c>
      <c r="B103" s="37">
        <v>36900.397800000006</v>
      </c>
      <c r="C103" s="13"/>
      <c r="D103" s="15">
        <f t="shared" si="14"/>
        <v>2250.92</v>
      </c>
      <c r="E103" s="15">
        <f t="shared" si="15"/>
        <v>34649.480000000003</v>
      </c>
      <c r="F103" s="16">
        <f t="shared" si="16"/>
        <v>2224.0300000000002</v>
      </c>
      <c r="G103" s="16">
        <f t="shared" si="17"/>
        <v>2043.96</v>
      </c>
      <c r="H103" s="15">
        <f t="shared" si="18"/>
        <v>5350.56</v>
      </c>
      <c r="I103" s="15">
        <f t="shared" si="19"/>
        <v>7601.48</v>
      </c>
      <c r="J103" s="15">
        <f t="shared" si="20"/>
        <v>180.07</v>
      </c>
      <c r="AX103" s="6"/>
      <c r="AY103" s="3"/>
    </row>
    <row r="104" spans="1:51" x14ac:dyDescent="0.3">
      <c r="A104" s="36">
        <v>21</v>
      </c>
      <c r="B104" s="37">
        <v>36078.372000000003</v>
      </c>
      <c r="C104" s="13"/>
      <c r="D104" s="15">
        <f t="shared" si="14"/>
        <v>2200.7800000000002</v>
      </c>
      <c r="E104" s="15">
        <f t="shared" si="15"/>
        <v>33877.589999999997</v>
      </c>
      <c r="F104" s="16">
        <f t="shared" si="16"/>
        <v>2158.27</v>
      </c>
      <c r="G104" s="16">
        <f t="shared" si="17"/>
        <v>1982.21</v>
      </c>
      <c r="H104" s="15">
        <f t="shared" si="18"/>
        <v>5231.3599999999997</v>
      </c>
      <c r="I104" s="15">
        <f t="shared" si="19"/>
        <v>7432.14</v>
      </c>
      <c r="J104" s="15">
        <f t="shared" si="20"/>
        <v>176.06</v>
      </c>
      <c r="AX104" s="6"/>
      <c r="AY104" s="3"/>
    </row>
    <row r="105" spans="1:51" x14ac:dyDescent="0.3">
      <c r="A105" s="36">
        <v>20</v>
      </c>
      <c r="B105" s="37">
        <v>35278.005600000004</v>
      </c>
      <c r="C105" s="13"/>
      <c r="D105" s="15">
        <f t="shared" ref="D105:D124" si="21">ROUND(PensionableSalary*USS_Ee_conts,2)</f>
        <v>2151.96</v>
      </c>
      <c r="E105" s="15">
        <f t="shared" ref="E105:E124" si="22">ROUND(+PensionableSalary-Ee_StandardConts,2)</f>
        <v>33126.050000000003</v>
      </c>
      <c r="F105" s="16">
        <f t="shared" ref="F105:F124" si="23">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2094.2399999999998</v>
      </c>
      <c r="G105" s="16">
        <f t="shared" ref="G105:G124" si="24">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1922.08</v>
      </c>
      <c r="H105" s="15">
        <f t="shared" ref="H105:H124" si="25">ROUND(PensionableSalary*USS_Er_conts,2)</f>
        <v>5115.3100000000004</v>
      </c>
      <c r="I105" s="15">
        <f t="shared" ref="I105:I124" si="26">ROUND(Ee_StandardConts+Er_StandardCont,2)</f>
        <v>7267.27</v>
      </c>
      <c r="J105" s="15">
        <f t="shared" ref="J105:J124" si="27">ROUND(+Ee_NICs_nonPenSMART-Ee_NICs_PenSmart,2)</f>
        <v>172.16</v>
      </c>
      <c r="AX105" s="6"/>
      <c r="AY105" s="3"/>
    </row>
    <row r="106" spans="1:51" x14ac:dyDescent="0.3">
      <c r="A106" s="36">
        <v>19</v>
      </c>
      <c r="B106" s="37">
        <v>34552.931400000001</v>
      </c>
      <c r="C106" s="13"/>
      <c r="D106" s="15">
        <f t="shared" si="21"/>
        <v>2107.73</v>
      </c>
      <c r="E106" s="15">
        <f t="shared" si="22"/>
        <v>32445.200000000001</v>
      </c>
      <c r="F106" s="16">
        <f t="shared" si="23"/>
        <v>2036.23</v>
      </c>
      <c r="G106" s="16">
        <f t="shared" si="24"/>
        <v>1867.62</v>
      </c>
      <c r="H106" s="15">
        <f t="shared" si="25"/>
        <v>5010.18</v>
      </c>
      <c r="I106" s="15">
        <f t="shared" si="26"/>
        <v>7117.91</v>
      </c>
      <c r="J106" s="15">
        <f t="shared" si="27"/>
        <v>168.61</v>
      </c>
      <c r="AX106" s="6"/>
      <c r="AY106" s="3"/>
    </row>
    <row r="107" spans="1:51" x14ac:dyDescent="0.3">
      <c r="A107" s="36">
        <v>18</v>
      </c>
      <c r="B107" s="37">
        <v>33784.538400000005</v>
      </c>
      <c r="C107" s="13"/>
      <c r="D107" s="15">
        <f t="shared" si="21"/>
        <v>2060.86</v>
      </c>
      <c r="E107" s="15">
        <f t="shared" si="22"/>
        <v>31723.68</v>
      </c>
      <c r="F107" s="16">
        <f t="shared" si="23"/>
        <v>1974.76</v>
      </c>
      <c r="G107" s="16">
        <f t="shared" si="24"/>
        <v>1809.89</v>
      </c>
      <c r="H107" s="15">
        <f t="shared" si="25"/>
        <v>4898.76</v>
      </c>
      <c r="I107" s="15">
        <f t="shared" si="26"/>
        <v>6959.62</v>
      </c>
      <c r="J107" s="15">
        <f t="shared" si="27"/>
        <v>164.87</v>
      </c>
      <c r="AX107" s="6"/>
      <c r="AY107" s="3"/>
    </row>
    <row r="108" spans="1:51" x14ac:dyDescent="0.3">
      <c r="A108" s="36">
        <v>17</v>
      </c>
      <c r="B108" s="37">
        <v>33080.092200000006</v>
      </c>
      <c r="C108" s="13"/>
      <c r="D108" s="15">
        <f t="shared" si="21"/>
        <v>2017.89</v>
      </c>
      <c r="E108" s="15">
        <f t="shared" si="22"/>
        <v>31062.2</v>
      </c>
      <c r="F108" s="16">
        <f t="shared" si="23"/>
        <v>1918.41</v>
      </c>
      <c r="G108" s="16">
        <f t="shared" si="24"/>
        <v>1756.98</v>
      </c>
      <c r="H108" s="15">
        <f t="shared" si="25"/>
        <v>4796.6099999999997</v>
      </c>
      <c r="I108" s="15">
        <f t="shared" si="26"/>
        <v>6814.5</v>
      </c>
      <c r="J108" s="15">
        <f t="shared" si="27"/>
        <v>161.43</v>
      </c>
      <c r="AX108" s="6"/>
      <c r="AY108" s="3"/>
    </row>
    <row r="109" spans="1:51" x14ac:dyDescent="0.3">
      <c r="A109" s="36">
        <v>16</v>
      </c>
      <c r="B109" s="37">
        <v>32418.964800000002</v>
      </c>
      <c r="C109" s="13"/>
      <c r="D109" s="15">
        <f t="shared" si="21"/>
        <v>1977.56</v>
      </c>
      <c r="E109" s="15">
        <f t="shared" si="22"/>
        <v>30441.4</v>
      </c>
      <c r="F109" s="16">
        <f t="shared" si="23"/>
        <v>1865.52</v>
      </c>
      <c r="G109" s="16">
        <f t="shared" si="24"/>
        <v>1707.31</v>
      </c>
      <c r="H109" s="15">
        <f t="shared" si="25"/>
        <v>4700.75</v>
      </c>
      <c r="I109" s="15">
        <f t="shared" si="26"/>
        <v>6678.31</v>
      </c>
      <c r="J109" s="15">
        <f t="shared" si="27"/>
        <v>158.21</v>
      </c>
      <c r="AX109" s="6"/>
      <c r="AY109" s="3"/>
    </row>
    <row r="110" spans="1:51" x14ac:dyDescent="0.3">
      <c r="A110" s="36">
        <v>15</v>
      </c>
      <c r="B110" s="37">
        <v>31757.837400000004</v>
      </c>
      <c r="C110" s="13"/>
      <c r="D110" s="15">
        <f t="shared" si="21"/>
        <v>1937.23</v>
      </c>
      <c r="E110" s="15">
        <f t="shared" si="22"/>
        <v>29820.61</v>
      </c>
      <c r="F110" s="16">
        <f t="shared" si="23"/>
        <v>1812.63</v>
      </c>
      <c r="G110" s="16">
        <f t="shared" si="24"/>
        <v>1657.65</v>
      </c>
      <c r="H110" s="15">
        <f t="shared" si="25"/>
        <v>4604.8900000000003</v>
      </c>
      <c r="I110" s="15">
        <f t="shared" si="26"/>
        <v>6542.12</v>
      </c>
      <c r="J110" s="15">
        <f t="shared" si="27"/>
        <v>154.97999999999999</v>
      </c>
      <c r="AX110" s="6"/>
      <c r="AY110" s="3"/>
    </row>
    <row r="111" spans="1:51" x14ac:dyDescent="0.3">
      <c r="A111" s="36">
        <v>14</v>
      </c>
      <c r="B111" s="37">
        <v>31096.710000000003</v>
      </c>
      <c r="C111" s="13"/>
      <c r="D111" s="15">
        <f t="shared" si="21"/>
        <v>1896.9</v>
      </c>
      <c r="E111" s="15">
        <f t="shared" si="22"/>
        <v>29199.81</v>
      </c>
      <c r="F111" s="16">
        <f t="shared" si="23"/>
        <v>1759.74</v>
      </c>
      <c r="G111" s="16">
        <f t="shared" si="24"/>
        <v>1607.98</v>
      </c>
      <c r="H111" s="15">
        <f t="shared" si="25"/>
        <v>4509.0200000000004</v>
      </c>
      <c r="I111" s="15">
        <f t="shared" si="26"/>
        <v>6405.92</v>
      </c>
      <c r="J111" s="15">
        <f t="shared" si="27"/>
        <v>151.76</v>
      </c>
      <c r="AX111" s="6"/>
      <c r="AY111" s="3"/>
    </row>
    <row r="112" spans="1:51" x14ac:dyDescent="0.3">
      <c r="A112" s="36">
        <v>13</v>
      </c>
      <c r="B112" s="37">
        <v>30509.843400000002</v>
      </c>
      <c r="C112" s="13"/>
      <c r="D112" s="15">
        <f t="shared" si="21"/>
        <v>1861.1</v>
      </c>
      <c r="E112" s="15">
        <f t="shared" si="22"/>
        <v>28648.74</v>
      </c>
      <c r="F112" s="16">
        <f t="shared" si="23"/>
        <v>1712.79</v>
      </c>
      <c r="G112" s="16">
        <f t="shared" si="24"/>
        <v>1563.9</v>
      </c>
      <c r="H112" s="15">
        <f t="shared" si="25"/>
        <v>4423.93</v>
      </c>
      <c r="I112" s="15">
        <f t="shared" si="26"/>
        <v>6285.03</v>
      </c>
      <c r="J112" s="15">
        <f t="shared" si="27"/>
        <v>148.88999999999999</v>
      </c>
      <c r="AX112" s="6"/>
      <c r="AY112" s="3"/>
    </row>
    <row r="113" spans="1:51" x14ac:dyDescent="0.3">
      <c r="A113" s="36">
        <v>12</v>
      </c>
      <c r="B113" s="37">
        <v>29922.976800000004</v>
      </c>
      <c r="C113" s="13"/>
      <c r="D113" s="15">
        <f t="shared" si="21"/>
        <v>1825.3</v>
      </c>
      <c r="E113" s="15">
        <f t="shared" si="22"/>
        <v>28097.68</v>
      </c>
      <c r="F113" s="16">
        <f t="shared" si="23"/>
        <v>1665.84</v>
      </c>
      <c r="G113" s="16">
        <f t="shared" si="24"/>
        <v>1519.81</v>
      </c>
      <c r="H113" s="15">
        <f t="shared" si="25"/>
        <v>4338.83</v>
      </c>
      <c r="I113" s="15">
        <f t="shared" si="26"/>
        <v>6164.13</v>
      </c>
      <c r="J113" s="15">
        <f t="shared" si="27"/>
        <v>146.03</v>
      </c>
      <c r="AX113" s="6"/>
      <c r="AY113" s="3"/>
    </row>
    <row r="114" spans="1:51" x14ac:dyDescent="0.3">
      <c r="A114" s="36">
        <v>11</v>
      </c>
      <c r="B114" s="37">
        <v>29356.738200000003</v>
      </c>
      <c r="C114" s="13"/>
      <c r="D114" s="15">
        <f t="shared" si="21"/>
        <v>1790.76</v>
      </c>
      <c r="E114" s="15">
        <f t="shared" si="22"/>
        <v>27565.98</v>
      </c>
      <c r="F114" s="16">
        <f t="shared" si="23"/>
        <v>1620.54</v>
      </c>
      <c r="G114" s="16">
        <f t="shared" si="24"/>
        <v>1477.28</v>
      </c>
      <c r="H114" s="15">
        <f t="shared" si="25"/>
        <v>4256.7299999999996</v>
      </c>
      <c r="I114" s="15">
        <f t="shared" si="26"/>
        <v>6047.49</v>
      </c>
      <c r="J114" s="15">
        <f t="shared" si="27"/>
        <v>143.26</v>
      </c>
      <c r="AX114" s="6"/>
      <c r="AY114" s="3"/>
    </row>
    <row r="115" spans="1:51" x14ac:dyDescent="0.3">
      <c r="A115" s="36">
        <v>10</v>
      </c>
      <c r="B115" s="37">
        <v>28770.903000000002</v>
      </c>
      <c r="C115" s="13"/>
      <c r="D115" s="15">
        <f t="shared" si="21"/>
        <v>1755.03</v>
      </c>
      <c r="E115" s="15">
        <f t="shared" si="22"/>
        <v>27015.87</v>
      </c>
      <c r="F115" s="16">
        <f t="shared" si="23"/>
        <v>1573.67</v>
      </c>
      <c r="G115" s="16">
        <f t="shared" si="24"/>
        <v>1433.27</v>
      </c>
      <c r="H115" s="15">
        <f t="shared" si="25"/>
        <v>4171.78</v>
      </c>
      <c r="I115" s="15">
        <f t="shared" si="26"/>
        <v>5926.81</v>
      </c>
      <c r="J115" s="15">
        <f t="shared" si="27"/>
        <v>140.4</v>
      </c>
      <c r="AX115" s="6"/>
      <c r="AY115" s="3"/>
    </row>
    <row r="116" spans="1:51" x14ac:dyDescent="0.3">
      <c r="A116" s="36">
        <v>9</v>
      </c>
      <c r="B116" s="37">
        <v>28247.983200000002</v>
      </c>
      <c r="C116" s="13"/>
      <c r="D116" s="15">
        <f t="shared" si="21"/>
        <v>1723.13</v>
      </c>
      <c r="E116" s="15">
        <f t="shared" si="22"/>
        <v>26524.85</v>
      </c>
      <c r="F116" s="16">
        <f t="shared" si="23"/>
        <v>1531.84</v>
      </c>
      <c r="G116" s="16">
        <f t="shared" si="24"/>
        <v>1393.99</v>
      </c>
      <c r="H116" s="15">
        <f t="shared" si="25"/>
        <v>4095.96</v>
      </c>
      <c r="I116" s="15">
        <f t="shared" si="26"/>
        <v>5819.09</v>
      </c>
      <c r="J116" s="15">
        <f t="shared" si="27"/>
        <v>137.85</v>
      </c>
      <c r="AX116" s="6"/>
      <c r="AY116" s="3"/>
    </row>
    <row r="117" spans="1:51" x14ac:dyDescent="0.3">
      <c r="A117" s="36">
        <v>8</v>
      </c>
      <c r="B117" s="37">
        <v>27704.435400000002</v>
      </c>
      <c r="C117" s="13"/>
      <c r="D117" s="15">
        <f t="shared" si="21"/>
        <v>1689.97</v>
      </c>
      <c r="E117" s="15">
        <f t="shared" si="22"/>
        <v>26014.47</v>
      </c>
      <c r="F117" s="16">
        <f t="shared" si="23"/>
        <v>1488.35</v>
      </c>
      <c r="G117" s="16">
        <f t="shared" si="24"/>
        <v>1353.16</v>
      </c>
      <c r="H117" s="15">
        <f t="shared" si="25"/>
        <v>4017.14</v>
      </c>
      <c r="I117" s="15">
        <f t="shared" si="26"/>
        <v>5707.11</v>
      </c>
      <c r="J117" s="15">
        <f t="shared" si="27"/>
        <v>135.19</v>
      </c>
      <c r="AX117" s="6"/>
      <c r="AY117" s="3"/>
    </row>
    <row r="118" spans="1:51" x14ac:dyDescent="0.3">
      <c r="A118" s="36">
        <v>7</v>
      </c>
      <c r="B118" s="37">
        <v>27203.175000000003</v>
      </c>
      <c r="C118" s="13"/>
      <c r="D118" s="15">
        <f t="shared" si="21"/>
        <v>1659.39</v>
      </c>
      <c r="E118" s="15">
        <f t="shared" si="22"/>
        <v>25543.79</v>
      </c>
      <c r="F118" s="16">
        <f t="shared" si="23"/>
        <v>1448.25</v>
      </c>
      <c r="G118" s="16">
        <f t="shared" si="24"/>
        <v>1315.5</v>
      </c>
      <c r="H118" s="15">
        <f t="shared" si="25"/>
        <v>3944.46</v>
      </c>
      <c r="I118" s="15">
        <f t="shared" si="26"/>
        <v>5603.85</v>
      </c>
      <c r="J118" s="15">
        <f t="shared" si="27"/>
        <v>132.75</v>
      </c>
      <c r="AX118" s="6"/>
      <c r="AY118" s="3"/>
    </row>
    <row r="119" spans="1:51" x14ac:dyDescent="0.3">
      <c r="A119" s="36">
        <v>6</v>
      </c>
      <c r="B119" s="37">
        <v>26712.228600000002</v>
      </c>
      <c r="C119" s="13"/>
      <c r="D119" s="15">
        <f t="shared" si="21"/>
        <v>1629.45</v>
      </c>
      <c r="E119" s="15">
        <f t="shared" si="22"/>
        <v>25082.78</v>
      </c>
      <c r="F119" s="16">
        <f t="shared" si="23"/>
        <v>1408.98</v>
      </c>
      <c r="G119" s="16">
        <f t="shared" si="24"/>
        <v>1278.6199999999999</v>
      </c>
      <c r="H119" s="15">
        <f t="shared" si="25"/>
        <v>3873.27</v>
      </c>
      <c r="I119" s="15">
        <f t="shared" si="26"/>
        <v>5502.72</v>
      </c>
      <c r="J119" s="15">
        <f t="shared" si="27"/>
        <v>130.36000000000001</v>
      </c>
      <c r="AX119" s="6"/>
      <c r="AY119" s="3"/>
    </row>
    <row r="120" spans="1:51" x14ac:dyDescent="0.3">
      <c r="A120" s="36">
        <v>5</v>
      </c>
      <c r="B120" s="37">
        <v>26285.229000000003</v>
      </c>
      <c r="C120" s="13"/>
      <c r="D120" s="15">
        <f t="shared" si="21"/>
        <v>1603.4</v>
      </c>
      <c r="E120" s="15">
        <f t="shared" si="22"/>
        <v>24681.83</v>
      </c>
      <c r="F120" s="16">
        <f t="shared" si="23"/>
        <v>1374.82</v>
      </c>
      <c r="G120" s="16">
        <f t="shared" si="24"/>
        <v>1246.55</v>
      </c>
      <c r="H120" s="15">
        <f t="shared" si="25"/>
        <v>3811.36</v>
      </c>
      <c r="I120" s="15">
        <f t="shared" si="26"/>
        <v>5414.76</v>
      </c>
      <c r="J120" s="15">
        <f t="shared" si="27"/>
        <v>128.27000000000001</v>
      </c>
      <c r="AX120" s="6"/>
      <c r="AY120" s="3"/>
    </row>
    <row r="121" spans="1:51" x14ac:dyDescent="0.3">
      <c r="A121" s="36">
        <v>4</v>
      </c>
      <c r="B121" s="37">
        <v>25847.915400000002</v>
      </c>
      <c r="C121" s="13"/>
      <c r="D121" s="15">
        <f t="shared" si="21"/>
        <v>1576.72</v>
      </c>
      <c r="E121" s="15">
        <f t="shared" si="22"/>
        <v>24271.200000000001</v>
      </c>
      <c r="F121" s="16">
        <f t="shared" si="23"/>
        <v>1339.83</v>
      </c>
      <c r="G121" s="16">
        <f t="shared" si="24"/>
        <v>1213.7</v>
      </c>
      <c r="H121" s="15">
        <f t="shared" si="25"/>
        <v>3747.95</v>
      </c>
      <c r="I121" s="15">
        <f t="shared" si="26"/>
        <v>5324.67</v>
      </c>
      <c r="J121" s="15">
        <f t="shared" si="27"/>
        <v>126.13</v>
      </c>
      <c r="AX121" s="6"/>
      <c r="AY121" s="3"/>
    </row>
    <row r="122" spans="1:51" x14ac:dyDescent="0.3">
      <c r="A122" s="36">
        <v>3</v>
      </c>
      <c r="B122" s="37">
        <v>25828.318800000001</v>
      </c>
      <c r="C122" s="13"/>
      <c r="D122" s="15">
        <f t="shared" si="21"/>
        <v>1575.53</v>
      </c>
      <c r="E122" s="15">
        <f t="shared" si="22"/>
        <v>24252.79</v>
      </c>
      <c r="F122" s="16">
        <f t="shared" si="23"/>
        <v>1338.27</v>
      </c>
      <c r="G122" s="16">
        <f t="shared" si="24"/>
        <v>1212.22</v>
      </c>
      <c r="H122" s="15">
        <f t="shared" si="25"/>
        <v>3745.11</v>
      </c>
      <c r="I122" s="15">
        <f t="shared" si="26"/>
        <v>5320.64</v>
      </c>
      <c r="J122" s="15">
        <f t="shared" si="27"/>
        <v>126.05</v>
      </c>
      <c r="AX122" s="6"/>
      <c r="AY122" s="3"/>
    </row>
    <row r="123" spans="1:51" x14ac:dyDescent="0.3">
      <c r="A123" s="36">
        <v>2</v>
      </c>
      <c r="B123" s="37">
        <v>25530.244200000001</v>
      </c>
      <c r="C123" s="13"/>
      <c r="D123" s="15">
        <f t="shared" si="21"/>
        <v>1557.34</v>
      </c>
      <c r="E123" s="15">
        <f t="shared" si="22"/>
        <v>23972.9</v>
      </c>
      <c r="F123" s="16">
        <f t="shared" si="23"/>
        <v>1314.42</v>
      </c>
      <c r="G123" s="16">
        <f t="shared" si="24"/>
        <v>1189.83</v>
      </c>
      <c r="H123" s="15">
        <f t="shared" si="25"/>
        <v>3701.89</v>
      </c>
      <c r="I123" s="15">
        <f t="shared" si="26"/>
        <v>5259.23</v>
      </c>
      <c r="J123" s="15">
        <f t="shared" si="27"/>
        <v>124.59</v>
      </c>
      <c r="AX123" s="6"/>
      <c r="AY123" s="3"/>
    </row>
    <row r="124" spans="1:51" x14ac:dyDescent="0.3">
      <c r="A124" s="38">
        <v>1</v>
      </c>
      <c r="B124" s="39">
        <v>25326.027000000002</v>
      </c>
      <c r="C124" s="18"/>
      <c r="D124" s="20">
        <f t="shared" si="21"/>
        <v>1544.89</v>
      </c>
      <c r="E124" s="20">
        <f t="shared" si="22"/>
        <v>23781.14</v>
      </c>
      <c r="F124" s="21">
        <f t="shared" si="23"/>
        <v>1298.08</v>
      </c>
      <c r="G124" s="21">
        <f t="shared" si="24"/>
        <v>1174.49</v>
      </c>
      <c r="H124" s="20">
        <f t="shared" si="25"/>
        <v>3672.27</v>
      </c>
      <c r="I124" s="20">
        <f t="shared" si="26"/>
        <v>5217.16</v>
      </c>
      <c r="J124" s="20">
        <f t="shared" si="27"/>
        <v>123.59</v>
      </c>
      <c r="AX124" s="6"/>
      <c r="AY124" s="3"/>
    </row>
    <row r="125" spans="1:51" x14ac:dyDescent="0.3">
      <c r="A125" s="100"/>
      <c r="B125" s="101"/>
      <c r="C125" s="101"/>
      <c r="D125" s="101"/>
      <c r="E125" s="101"/>
      <c r="F125" s="101"/>
      <c r="G125" s="101"/>
      <c r="H125" s="101"/>
      <c r="I125" s="101"/>
      <c r="J125" s="101"/>
    </row>
    <row r="126" spans="1:51" ht="27" customHeight="1" x14ac:dyDescent="0.3">
      <c r="A126" s="97" t="s">
        <v>69</v>
      </c>
      <c r="B126" s="109"/>
      <c r="C126" s="109"/>
      <c r="D126" s="109"/>
      <c r="E126" s="109"/>
      <c r="F126" s="109"/>
      <c r="G126" s="109"/>
      <c r="H126" s="109"/>
      <c r="I126" s="109"/>
      <c r="J126" s="109"/>
    </row>
    <row r="127" spans="1:51" x14ac:dyDescent="0.3"/>
    <row r="128" spans="1:51" ht="30.75" customHeight="1" x14ac:dyDescent="0.3">
      <c r="A128" s="105" t="s">
        <v>75</v>
      </c>
      <c r="B128" s="105"/>
      <c r="C128" s="105"/>
      <c r="D128" s="105"/>
      <c r="E128" s="105"/>
      <c r="F128" s="105"/>
      <c r="G128" s="105"/>
      <c r="H128" s="105"/>
      <c r="I128" s="105"/>
      <c r="J128" s="105"/>
    </row>
    <row r="129" spans="1:51" ht="19.5" customHeight="1" x14ac:dyDescent="0.3">
      <c r="A129" s="102" t="s">
        <v>76</v>
      </c>
      <c r="B129" s="106"/>
      <c r="C129" s="106"/>
      <c r="D129" s="106"/>
      <c r="E129" s="106"/>
      <c r="F129" s="106"/>
      <c r="G129" s="106"/>
      <c r="H129" s="106"/>
      <c r="I129" s="106"/>
      <c r="J129" s="106"/>
    </row>
    <row r="130" spans="1:51" x14ac:dyDescent="0.3">
      <c r="A130" s="100"/>
      <c r="B130" s="101"/>
      <c r="C130" s="101"/>
      <c r="D130" s="101"/>
      <c r="E130" s="101"/>
      <c r="F130" s="101"/>
      <c r="G130" s="101"/>
      <c r="H130" s="101"/>
      <c r="I130" s="101"/>
      <c r="J130" s="101"/>
    </row>
    <row r="131" spans="1:51" ht="89.25" customHeight="1" x14ac:dyDescent="0.3">
      <c r="A131" s="24" t="s">
        <v>0</v>
      </c>
      <c r="B131" s="22" t="s">
        <v>2</v>
      </c>
      <c r="C131" s="23"/>
      <c r="D131" s="24" t="str">
        <f>"Employee standard Contribution on salary at "&amp;TEXT(USS_Ee_conts,"0.#%")&amp;" (corresponds to column A of the PensionSMART Ts &amp; Cs)"</f>
        <v>Employee standard Contribution on salary at 6.1% (corresponds to column A of the PensionSMART Ts &amp; Cs)</v>
      </c>
      <c r="E131" s="24" t="s">
        <v>3</v>
      </c>
      <c r="F131" s="25" t="s">
        <v>4</v>
      </c>
      <c r="G131" s="25" t="s">
        <v>5</v>
      </c>
      <c r="H131" s="24" t="str">
        <f>"Employer's standard contribution at "&amp;TEXT(USS_Er_conts,"0.#%")&amp;" would be (corresponds to column B of the PensionSMART Ts &amp; Cs)"</f>
        <v>Employer's standard contribution at 14.5% would be (corresponds to column B of the PensionSMART Ts &amp; Cs)</v>
      </c>
      <c r="I131" s="24" t="s">
        <v>39</v>
      </c>
      <c r="J131" s="24" t="s">
        <v>1</v>
      </c>
    </row>
    <row r="132" spans="1:51" x14ac:dyDescent="0.3">
      <c r="A132" s="36">
        <v>29</v>
      </c>
      <c r="B132" s="37">
        <v>78576.17760000001</v>
      </c>
      <c r="C132" s="13"/>
      <c r="D132" s="15">
        <f t="shared" ref="D132:D160" si="28">ROUND(PensionableSalary*USS_Ee_conts,2)</f>
        <v>4793.1499999999996</v>
      </c>
      <c r="E132" s="15">
        <f t="shared" ref="E132:E160" si="29">ROUND(+PensionableSalary-Ee_StandardConts,2)</f>
        <v>73783.03</v>
      </c>
      <c r="F132" s="16">
        <f t="shared" ref="F132:F160" si="30">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3859.72</v>
      </c>
      <c r="G132" s="16">
        <f t="shared" ref="G132:G160" si="31">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3763.86</v>
      </c>
      <c r="H132" s="15">
        <f t="shared" ref="H132:H160" si="32">ROUND(PensionableSalary*USS_Er_conts,2)</f>
        <v>11393.55</v>
      </c>
      <c r="I132" s="15">
        <f t="shared" ref="I132:I160" si="33">ROUND(Ee_StandardConts+Er_StandardCont,2)</f>
        <v>16186.7</v>
      </c>
      <c r="J132" s="15">
        <f t="shared" ref="J132:J160" si="34">ROUND(+Ee_NICs_nonPenSMART-Ee_NICs_PenSmart,2)</f>
        <v>95.86</v>
      </c>
      <c r="AX132" s="6"/>
      <c r="AY132" s="3"/>
    </row>
    <row r="133" spans="1:51" x14ac:dyDescent="0.3">
      <c r="A133" s="36">
        <v>28</v>
      </c>
      <c r="B133" s="37">
        <v>75365.429400000008</v>
      </c>
      <c r="C133" s="13"/>
      <c r="D133" s="15">
        <f t="shared" si="28"/>
        <v>4597.29</v>
      </c>
      <c r="E133" s="15">
        <f t="shared" si="29"/>
        <v>70768.14</v>
      </c>
      <c r="F133" s="16">
        <f t="shared" si="30"/>
        <v>3795.51</v>
      </c>
      <c r="G133" s="16">
        <f t="shared" si="31"/>
        <v>3703.56</v>
      </c>
      <c r="H133" s="15">
        <f t="shared" si="32"/>
        <v>10927.99</v>
      </c>
      <c r="I133" s="15">
        <f t="shared" si="33"/>
        <v>15525.28</v>
      </c>
      <c r="J133" s="15">
        <f t="shared" si="34"/>
        <v>91.95</v>
      </c>
      <c r="AX133" s="6"/>
      <c r="AY133" s="3"/>
    </row>
    <row r="134" spans="1:51" x14ac:dyDescent="0.3">
      <c r="A134" s="36">
        <v>27</v>
      </c>
      <c r="B134" s="37">
        <v>72286.700400000002</v>
      </c>
      <c r="C134" s="13"/>
      <c r="D134" s="15">
        <f t="shared" si="28"/>
        <v>4409.49</v>
      </c>
      <c r="E134" s="15">
        <f t="shared" si="29"/>
        <v>67877.210000000006</v>
      </c>
      <c r="F134" s="16">
        <f t="shared" si="30"/>
        <v>3733.93</v>
      </c>
      <c r="G134" s="16">
        <f t="shared" si="31"/>
        <v>3645.74</v>
      </c>
      <c r="H134" s="15">
        <f t="shared" si="32"/>
        <v>10481.57</v>
      </c>
      <c r="I134" s="15">
        <f t="shared" si="33"/>
        <v>14891.06</v>
      </c>
      <c r="J134" s="15">
        <f t="shared" si="34"/>
        <v>88.19</v>
      </c>
      <c r="AX134" s="6"/>
      <c r="AY134" s="3"/>
    </row>
    <row r="135" spans="1:51" x14ac:dyDescent="0.3">
      <c r="A135" s="36">
        <v>26</v>
      </c>
      <c r="B135" s="37">
        <v>69331.739400000006</v>
      </c>
      <c r="C135" s="13"/>
      <c r="D135" s="15">
        <f t="shared" si="28"/>
        <v>4229.24</v>
      </c>
      <c r="E135" s="15">
        <f t="shared" si="29"/>
        <v>65102.5</v>
      </c>
      <c r="F135" s="16">
        <f t="shared" si="30"/>
        <v>3674.83</v>
      </c>
      <c r="G135" s="16">
        <f t="shared" si="31"/>
        <v>3590.25</v>
      </c>
      <c r="H135" s="15">
        <f t="shared" si="32"/>
        <v>10053.1</v>
      </c>
      <c r="I135" s="15">
        <f t="shared" si="33"/>
        <v>14282.34</v>
      </c>
      <c r="J135" s="15">
        <f t="shared" si="34"/>
        <v>84.58</v>
      </c>
      <c r="AX135" s="6"/>
      <c r="AY135" s="3"/>
    </row>
    <row r="136" spans="1:51" x14ac:dyDescent="0.3">
      <c r="A136" s="36">
        <v>25</v>
      </c>
      <c r="B136" s="37">
        <v>66509.829000000012</v>
      </c>
      <c r="C136" s="13"/>
      <c r="D136" s="15">
        <f t="shared" si="28"/>
        <v>4057.1</v>
      </c>
      <c r="E136" s="15">
        <f t="shared" si="29"/>
        <v>62452.73</v>
      </c>
      <c r="F136" s="16">
        <f t="shared" si="30"/>
        <v>3618.4</v>
      </c>
      <c r="G136" s="16">
        <f t="shared" si="31"/>
        <v>3537.25</v>
      </c>
      <c r="H136" s="15">
        <f t="shared" si="32"/>
        <v>9643.93</v>
      </c>
      <c r="I136" s="15">
        <f t="shared" si="33"/>
        <v>13701.03</v>
      </c>
      <c r="J136" s="15">
        <f t="shared" si="34"/>
        <v>81.150000000000006</v>
      </c>
      <c r="AX136" s="6"/>
      <c r="AY136" s="3"/>
    </row>
    <row r="137" spans="1:51" x14ac:dyDescent="0.3">
      <c r="A137" s="36">
        <v>24</v>
      </c>
      <c r="B137" s="37">
        <v>63797.247000000003</v>
      </c>
      <c r="C137" s="13"/>
      <c r="D137" s="15">
        <f t="shared" si="28"/>
        <v>3891.63</v>
      </c>
      <c r="E137" s="15">
        <f t="shared" si="29"/>
        <v>59905.62</v>
      </c>
      <c r="F137" s="16">
        <f t="shared" si="30"/>
        <v>3564.14</v>
      </c>
      <c r="G137" s="16">
        <f t="shared" si="31"/>
        <v>3486.31</v>
      </c>
      <c r="H137" s="15">
        <f t="shared" si="32"/>
        <v>9250.6</v>
      </c>
      <c r="I137" s="15">
        <f t="shared" si="33"/>
        <v>13142.23</v>
      </c>
      <c r="J137" s="15">
        <f t="shared" si="34"/>
        <v>77.83</v>
      </c>
      <c r="AX137" s="6"/>
      <c r="AY137" s="3"/>
    </row>
    <row r="138" spans="1:51" x14ac:dyDescent="0.3">
      <c r="A138" s="36">
        <v>23</v>
      </c>
      <c r="B138" s="37">
        <v>61208.433000000005</v>
      </c>
      <c r="C138" s="13"/>
      <c r="D138" s="15">
        <f t="shared" si="28"/>
        <v>3733.71</v>
      </c>
      <c r="E138" s="15">
        <f t="shared" si="29"/>
        <v>57474.720000000001</v>
      </c>
      <c r="F138" s="16">
        <f t="shared" si="30"/>
        <v>3512.37</v>
      </c>
      <c r="G138" s="16">
        <f t="shared" si="31"/>
        <v>3437.69</v>
      </c>
      <c r="H138" s="15">
        <f t="shared" si="32"/>
        <v>8875.2199999999993</v>
      </c>
      <c r="I138" s="15">
        <f t="shared" si="33"/>
        <v>12608.93</v>
      </c>
      <c r="J138" s="15">
        <f t="shared" si="34"/>
        <v>74.680000000000007</v>
      </c>
      <c r="AX138" s="6"/>
      <c r="AY138" s="3"/>
    </row>
    <row r="139" spans="1:51" x14ac:dyDescent="0.3">
      <c r="A139" s="36">
        <v>22</v>
      </c>
      <c r="B139" s="37">
        <v>58728.947400000005</v>
      </c>
      <c r="C139" s="13"/>
      <c r="D139" s="15">
        <f t="shared" si="28"/>
        <v>3582.47</v>
      </c>
      <c r="E139" s="15">
        <f t="shared" si="29"/>
        <v>55146.48</v>
      </c>
      <c r="F139" s="16">
        <f t="shared" si="30"/>
        <v>3462.78</v>
      </c>
      <c r="G139" s="16">
        <f t="shared" si="31"/>
        <v>3391.13</v>
      </c>
      <c r="H139" s="15">
        <f t="shared" si="32"/>
        <v>8515.7000000000007</v>
      </c>
      <c r="I139" s="15">
        <f t="shared" si="33"/>
        <v>12098.17</v>
      </c>
      <c r="J139" s="15">
        <f t="shared" si="34"/>
        <v>71.650000000000006</v>
      </c>
      <c r="AX139" s="6"/>
      <c r="AY139" s="3"/>
    </row>
    <row r="140" spans="1:51" x14ac:dyDescent="0.3">
      <c r="A140" s="36">
        <v>21</v>
      </c>
      <c r="B140" s="37">
        <v>56345.382000000005</v>
      </c>
      <c r="C140" s="13"/>
      <c r="D140" s="15">
        <f t="shared" si="28"/>
        <v>3437.07</v>
      </c>
      <c r="E140" s="15">
        <f t="shared" si="29"/>
        <v>52908.31</v>
      </c>
      <c r="F140" s="16">
        <f t="shared" si="30"/>
        <v>3415.11</v>
      </c>
      <c r="G140" s="16">
        <f t="shared" si="31"/>
        <v>3346.37</v>
      </c>
      <c r="H140" s="15">
        <f t="shared" si="32"/>
        <v>8170.08</v>
      </c>
      <c r="I140" s="15">
        <f t="shared" si="33"/>
        <v>11607.15</v>
      </c>
      <c r="J140" s="15">
        <f t="shared" si="34"/>
        <v>68.739999999999995</v>
      </c>
      <c r="AX140" s="6"/>
      <c r="AY140" s="3"/>
    </row>
    <row r="141" spans="1:51" x14ac:dyDescent="0.3">
      <c r="A141" s="36">
        <v>20</v>
      </c>
      <c r="B141" s="37">
        <v>54062.893800000005</v>
      </c>
      <c r="C141" s="13"/>
      <c r="D141" s="15">
        <f t="shared" si="28"/>
        <v>3297.84</v>
      </c>
      <c r="E141" s="15">
        <f t="shared" si="29"/>
        <v>50765.05</v>
      </c>
      <c r="F141" s="16">
        <f t="shared" si="30"/>
        <v>3369.46</v>
      </c>
      <c r="G141" s="16">
        <f t="shared" si="31"/>
        <v>3303.5</v>
      </c>
      <c r="H141" s="15">
        <f t="shared" si="32"/>
        <v>7839.12</v>
      </c>
      <c r="I141" s="15">
        <f t="shared" si="33"/>
        <v>11136.96</v>
      </c>
      <c r="J141" s="15">
        <f t="shared" si="34"/>
        <v>65.959999999999994</v>
      </c>
      <c r="AX141" s="6"/>
      <c r="AY141" s="3"/>
    </row>
    <row r="142" spans="1:51" x14ac:dyDescent="0.3">
      <c r="A142" s="36">
        <v>19</v>
      </c>
      <c r="B142" s="37">
        <v>51884.577000000005</v>
      </c>
      <c r="C142" s="13"/>
      <c r="D142" s="15">
        <f t="shared" si="28"/>
        <v>3164.96</v>
      </c>
      <c r="E142" s="15">
        <f t="shared" si="29"/>
        <v>48719.62</v>
      </c>
      <c r="F142" s="16">
        <f t="shared" si="30"/>
        <v>3325.89</v>
      </c>
      <c r="G142" s="16">
        <f t="shared" si="31"/>
        <v>3169.57</v>
      </c>
      <c r="H142" s="15">
        <f t="shared" si="32"/>
        <v>7523.26</v>
      </c>
      <c r="I142" s="15">
        <f t="shared" si="33"/>
        <v>10688.22</v>
      </c>
      <c r="J142" s="15">
        <f t="shared" si="34"/>
        <v>156.32</v>
      </c>
      <c r="AX142" s="6"/>
      <c r="AY142" s="3"/>
    </row>
    <row r="143" spans="1:51" x14ac:dyDescent="0.3">
      <c r="A143" s="36">
        <v>18</v>
      </c>
      <c r="B143" s="37">
        <v>49895.006400000006</v>
      </c>
      <c r="C143" s="13"/>
      <c r="D143" s="15">
        <f t="shared" si="28"/>
        <v>3043.6</v>
      </c>
      <c r="E143" s="15">
        <f t="shared" si="29"/>
        <v>46851.41</v>
      </c>
      <c r="F143" s="16">
        <f t="shared" si="30"/>
        <v>3263.6</v>
      </c>
      <c r="G143" s="16">
        <f t="shared" si="31"/>
        <v>3020.11</v>
      </c>
      <c r="H143" s="15">
        <f t="shared" si="32"/>
        <v>7234.78</v>
      </c>
      <c r="I143" s="15">
        <f t="shared" si="33"/>
        <v>10278.379999999999</v>
      </c>
      <c r="J143" s="15">
        <f t="shared" si="34"/>
        <v>243.49</v>
      </c>
      <c r="AX143" s="6"/>
      <c r="AY143" s="3"/>
    </row>
    <row r="144" spans="1:51" x14ac:dyDescent="0.3">
      <c r="A144" s="36">
        <v>17</v>
      </c>
      <c r="B144" s="37">
        <v>48056.020200000006</v>
      </c>
      <c r="C144" s="13"/>
      <c r="D144" s="15">
        <f t="shared" si="28"/>
        <v>2931.42</v>
      </c>
      <c r="E144" s="15">
        <f t="shared" si="29"/>
        <v>45124.6</v>
      </c>
      <c r="F144" s="16">
        <f t="shared" si="30"/>
        <v>3116.48</v>
      </c>
      <c r="G144" s="16">
        <f t="shared" si="31"/>
        <v>2881.97</v>
      </c>
      <c r="H144" s="15">
        <f t="shared" si="32"/>
        <v>6968.12</v>
      </c>
      <c r="I144" s="15">
        <f t="shared" si="33"/>
        <v>9899.5400000000009</v>
      </c>
      <c r="J144" s="15">
        <f t="shared" si="34"/>
        <v>234.51</v>
      </c>
      <c r="AX144" s="6"/>
      <c r="AY144" s="3"/>
    </row>
    <row r="145" spans="1:51" x14ac:dyDescent="0.3">
      <c r="A145" s="36">
        <v>16</v>
      </c>
      <c r="B145" s="37">
        <v>46297.483200000002</v>
      </c>
      <c r="C145" s="13"/>
      <c r="D145" s="15">
        <f t="shared" si="28"/>
        <v>2824.15</v>
      </c>
      <c r="E145" s="15">
        <f t="shared" si="29"/>
        <v>43473.33</v>
      </c>
      <c r="F145" s="16">
        <f t="shared" si="30"/>
        <v>2975.8</v>
      </c>
      <c r="G145" s="16">
        <f t="shared" si="31"/>
        <v>2749.87</v>
      </c>
      <c r="H145" s="15">
        <f t="shared" si="32"/>
        <v>6713.14</v>
      </c>
      <c r="I145" s="15">
        <f t="shared" si="33"/>
        <v>9537.2900000000009</v>
      </c>
      <c r="J145" s="15">
        <f t="shared" si="34"/>
        <v>225.93</v>
      </c>
      <c r="AX145" s="6"/>
      <c r="AY145" s="3"/>
    </row>
    <row r="146" spans="1:51" x14ac:dyDescent="0.3">
      <c r="A146" s="36">
        <v>15</v>
      </c>
      <c r="B146" s="37">
        <v>44616.301200000002</v>
      </c>
      <c r="C146" s="13"/>
      <c r="D146" s="15">
        <f t="shared" si="28"/>
        <v>2721.59</v>
      </c>
      <c r="E146" s="15">
        <f t="shared" si="29"/>
        <v>41894.71</v>
      </c>
      <c r="F146" s="16">
        <f t="shared" si="30"/>
        <v>2841.3</v>
      </c>
      <c r="G146" s="16">
        <f t="shared" si="31"/>
        <v>2623.58</v>
      </c>
      <c r="H146" s="15">
        <f t="shared" si="32"/>
        <v>6469.36</v>
      </c>
      <c r="I146" s="15">
        <f t="shared" si="33"/>
        <v>9190.9500000000007</v>
      </c>
      <c r="J146" s="15">
        <f t="shared" si="34"/>
        <v>217.72</v>
      </c>
      <c r="AX146" s="6"/>
      <c r="AY146" s="3"/>
    </row>
    <row r="147" spans="1:51" x14ac:dyDescent="0.3">
      <c r="A147" s="36">
        <v>14</v>
      </c>
      <c r="B147" s="37">
        <v>43003.191600000006</v>
      </c>
      <c r="C147" s="13"/>
      <c r="D147" s="15">
        <f t="shared" si="28"/>
        <v>2623.19</v>
      </c>
      <c r="E147" s="15">
        <f t="shared" si="29"/>
        <v>40380</v>
      </c>
      <c r="F147" s="16">
        <f t="shared" si="30"/>
        <v>2712.26</v>
      </c>
      <c r="G147" s="16">
        <f t="shared" si="31"/>
        <v>2502.4</v>
      </c>
      <c r="H147" s="15">
        <f t="shared" si="32"/>
        <v>6235.46</v>
      </c>
      <c r="I147" s="15">
        <f t="shared" si="33"/>
        <v>8858.65</v>
      </c>
      <c r="J147" s="15">
        <f t="shared" si="34"/>
        <v>209.86</v>
      </c>
      <c r="AX147" s="6"/>
      <c r="AY147" s="3"/>
    </row>
    <row r="148" spans="1:51" hidden="1" x14ac:dyDescent="0.3">
      <c r="A148" s="36">
        <v>13</v>
      </c>
      <c r="B148" s="37"/>
      <c r="C148" s="13"/>
      <c r="D148" s="15">
        <f t="shared" si="28"/>
        <v>0</v>
      </c>
      <c r="E148" s="15">
        <f t="shared" si="29"/>
        <v>0</v>
      </c>
      <c r="F148" s="16">
        <f t="shared" si="30"/>
        <v>2002288.18</v>
      </c>
      <c r="G148" s="16">
        <f t="shared" si="31"/>
        <v>0</v>
      </c>
      <c r="H148" s="15">
        <f t="shared" si="32"/>
        <v>0</v>
      </c>
      <c r="I148" s="15">
        <f t="shared" si="33"/>
        <v>0</v>
      </c>
      <c r="J148" s="15">
        <f t="shared" si="34"/>
        <v>2002288.18</v>
      </c>
      <c r="AX148" s="6"/>
      <c r="AY148" s="3"/>
    </row>
    <row r="149" spans="1:51" hidden="1" x14ac:dyDescent="0.3">
      <c r="A149" s="36">
        <v>12</v>
      </c>
      <c r="B149" s="37"/>
      <c r="C149" s="13"/>
      <c r="D149" s="15">
        <f t="shared" si="28"/>
        <v>0</v>
      </c>
      <c r="E149" s="15">
        <f t="shared" si="29"/>
        <v>0</v>
      </c>
      <c r="F149" s="16">
        <f t="shared" si="30"/>
        <v>2002288.18</v>
      </c>
      <c r="G149" s="16">
        <f t="shared" si="31"/>
        <v>0</v>
      </c>
      <c r="H149" s="15">
        <f t="shared" si="32"/>
        <v>0</v>
      </c>
      <c r="I149" s="15">
        <f t="shared" si="33"/>
        <v>0</v>
      </c>
      <c r="J149" s="15">
        <f t="shared" si="34"/>
        <v>2002288.18</v>
      </c>
      <c r="AX149" s="6"/>
      <c r="AY149" s="3"/>
    </row>
    <row r="150" spans="1:51" hidden="1" x14ac:dyDescent="0.3">
      <c r="A150" s="36">
        <v>11</v>
      </c>
      <c r="B150" s="37"/>
      <c r="C150" s="13"/>
      <c r="D150" s="15">
        <f t="shared" si="28"/>
        <v>0</v>
      </c>
      <c r="E150" s="15">
        <f t="shared" si="29"/>
        <v>0</v>
      </c>
      <c r="F150" s="16">
        <f t="shared" si="30"/>
        <v>2002288.18</v>
      </c>
      <c r="G150" s="16">
        <f t="shared" si="31"/>
        <v>0</v>
      </c>
      <c r="H150" s="15">
        <f t="shared" si="32"/>
        <v>0</v>
      </c>
      <c r="I150" s="15">
        <f t="shared" si="33"/>
        <v>0</v>
      </c>
      <c r="J150" s="15">
        <f t="shared" si="34"/>
        <v>2002288.18</v>
      </c>
      <c r="AX150" s="6"/>
      <c r="AY150" s="3"/>
    </row>
    <row r="151" spans="1:51" hidden="1" x14ac:dyDescent="0.3">
      <c r="A151" s="36">
        <v>10</v>
      </c>
      <c r="B151" s="37"/>
      <c r="C151" s="13"/>
      <c r="D151" s="15">
        <f t="shared" si="28"/>
        <v>0</v>
      </c>
      <c r="E151" s="15">
        <f t="shared" si="29"/>
        <v>0</v>
      </c>
      <c r="F151" s="16">
        <f t="shared" si="30"/>
        <v>2002288.18</v>
      </c>
      <c r="G151" s="16">
        <f t="shared" si="31"/>
        <v>0</v>
      </c>
      <c r="H151" s="15">
        <f t="shared" si="32"/>
        <v>0</v>
      </c>
      <c r="I151" s="15">
        <f t="shared" si="33"/>
        <v>0</v>
      </c>
      <c r="J151" s="15">
        <f t="shared" si="34"/>
        <v>2002288.18</v>
      </c>
      <c r="AX151" s="6"/>
      <c r="AY151" s="3"/>
    </row>
    <row r="152" spans="1:51" hidden="1" x14ac:dyDescent="0.3">
      <c r="A152" s="36">
        <v>9</v>
      </c>
      <c r="B152" s="37"/>
      <c r="C152" s="13"/>
      <c r="D152" s="15">
        <f t="shared" si="28"/>
        <v>0</v>
      </c>
      <c r="E152" s="15">
        <f t="shared" si="29"/>
        <v>0</v>
      </c>
      <c r="F152" s="16">
        <f t="shared" si="30"/>
        <v>2002288.18</v>
      </c>
      <c r="G152" s="16">
        <f t="shared" si="31"/>
        <v>0</v>
      </c>
      <c r="H152" s="15">
        <f t="shared" si="32"/>
        <v>0</v>
      </c>
      <c r="I152" s="15">
        <f t="shared" si="33"/>
        <v>0</v>
      </c>
      <c r="J152" s="15">
        <f t="shared" si="34"/>
        <v>2002288.18</v>
      </c>
      <c r="AX152" s="6"/>
      <c r="AY152" s="3"/>
    </row>
    <row r="153" spans="1:51" hidden="1" x14ac:dyDescent="0.3">
      <c r="A153" s="36">
        <v>8</v>
      </c>
      <c r="B153" s="37"/>
      <c r="C153" s="13"/>
      <c r="D153" s="15">
        <f t="shared" si="28"/>
        <v>0</v>
      </c>
      <c r="E153" s="15">
        <f t="shared" si="29"/>
        <v>0</v>
      </c>
      <c r="F153" s="16">
        <f t="shared" si="30"/>
        <v>2002288.18</v>
      </c>
      <c r="G153" s="16">
        <f t="shared" si="31"/>
        <v>0</v>
      </c>
      <c r="H153" s="15">
        <f t="shared" si="32"/>
        <v>0</v>
      </c>
      <c r="I153" s="15">
        <f t="shared" si="33"/>
        <v>0</v>
      </c>
      <c r="J153" s="15">
        <f t="shared" si="34"/>
        <v>2002288.18</v>
      </c>
      <c r="AX153" s="6"/>
      <c r="AY153" s="3"/>
    </row>
    <row r="154" spans="1:51" hidden="1" x14ac:dyDescent="0.3">
      <c r="A154" s="36">
        <v>7</v>
      </c>
      <c r="B154" s="37"/>
      <c r="C154" s="13"/>
      <c r="D154" s="15">
        <f t="shared" si="28"/>
        <v>0</v>
      </c>
      <c r="E154" s="15">
        <f t="shared" si="29"/>
        <v>0</v>
      </c>
      <c r="F154" s="16">
        <f t="shared" si="30"/>
        <v>2002288.18</v>
      </c>
      <c r="G154" s="16">
        <f t="shared" si="31"/>
        <v>0</v>
      </c>
      <c r="H154" s="15">
        <f t="shared" si="32"/>
        <v>0</v>
      </c>
      <c r="I154" s="15">
        <f t="shared" si="33"/>
        <v>0</v>
      </c>
      <c r="J154" s="15">
        <f t="shared" si="34"/>
        <v>2002288.18</v>
      </c>
      <c r="AX154" s="6"/>
      <c r="AY154" s="3"/>
    </row>
    <row r="155" spans="1:51" hidden="1" x14ac:dyDescent="0.3">
      <c r="A155" s="36">
        <v>6</v>
      </c>
      <c r="B155" s="37"/>
      <c r="C155" s="13"/>
      <c r="D155" s="15">
        <f t="shared" si="28"/>
        <v>0</v>
      </c>
      <c r="E155" s="15">
        <f t="shared" si="29"/>
        <v>0</v>
      </c>
      <c r="F155" s="16">
        <f t="shared" si="30"/>
        <v>2002288.18</v>
      </c>
      <c r="G155" s="16">
        <f t="shared" si="31"/>
        <v>0</v>
      </c>
      <c r="H155" s="15">
        <f t="shared" si="32"/>
        <v>0</v>
      </c>
      <c r="I155" s="15">
        <f t="shared" si="33"/>
        <v>0</v>
      </c>
      <c r="J155" s="15">
        <f t="shared" si="34"/>
        <v>2002288.18</v>
      </c>
      <c r="AX155" s="6"/>
      <c r="AY155" s="3"/>
    </row>
    <row r="156" spans="1:51" hidden="1" x14ac:dyDescent="0.3">
      <c r="A156" s="36">
        <v>5</v>
      </c>
      <c r="B156" s="37"/>
      <c r="C156" s="13"/>
      <c r="D156" s="15">
        <f t="shared" si="28"/>
        <v>0</v>
      </c>
      <c r="E156" s="15">
        <f t="shared" si="29"/>
        <v>0</v>
      </c>
      <c r="F156" s="16">
        <f t="shared" si="30"/>
        <v>2002288.18</v>
      </c>
      <c r="G156" s="16">
        <f t="shared" si="31"/>
        <v>0</v>
      </c>
      <c r="H156" s="15">
        <f t="shared" si="32"/>
        <v>0</v>
      </c>
      <c r="I156" s="15">
        <f t="shared" si="33"/>
        <v>0</v>
      </c>
      <c r="J156" s="15">
        <f t="shared" si="34"/>
        <v>2002288.18</v>
      </c>
      <c r="AX156" s="6"/>
      <c r="AY156" s="3"/>
    </row>
    <row r="157" spans="1:51" hidden="1" x14ac:dyDescent="0.3">
      <c r="A157" s="36">
        <v>4</v>
      </c>
      <c r="B157" s="37"/>
      <c r="C157" s="13"/>
      <c r="D157" s="15">
        <f t="shared" si="28"/>
        <v>0</v>
      </c>
      <c r="E157" s="15">
        <f t="shared" si="29"/>
        <v>0</v>
      </c>
      <c r="F157" s="16">
        <f t="shared" si="30"/>
        <v>2002288.18</v>
      </c>
      <c r="G157" s="16">
        <f t="shared" si="31"/>
        <v>0</v>
      </c>
      <c r="H157" s="15">
        <f t="shared" si="32"/>
        <v>0</v>
      </c>
      <c r="I157" s="15">
        <f t="shared" si="33"/>
        <v>0</v>
      </c>
      <c r="J157" s="15">
        <f t="shared" si="34"/>
        <v>2002288.18</v>
      </c>
      <c r="AX157" s="6"/>
      <c r="AY157" s="3"/>
    </row>
    <row r="158" spans="1:51" hidden="1" x14ac:dyDescent="0.3">
      <c r="A158" s="36">
        <v>3</v>
      </c>
      <c r="B158" s="37"/>
      <c r="C158" s="13"/>
      <c r="D158" s="15">
        <f t="shared" si="28"/>
        <v>0</v>
      </c>
      <c r="E158" s="15">
        <f t="shared" si="29"/>
        <v>0</v>
      </c>
      <c r="F158" s="16">
        <f t="shared" si="30"/>
        <v>2002288.18</v>
      </c>
      <c r="G158" s="16">
        <f t="shared" si="31"/>
        <v>0</v>
      </c>
      <c r="H158" s="15">
        <f t="shared" si="32"/>
        <v>0</v>
      </c>
      <c r="I158" s="15">
        <f t="shared" si="33"/>
        <v>0</v>
      </c>
      <c r="J158" s="15">
        <f t="shared" si="34"/>
        <v>2002288.18</v>
      </c>
      <c r="AX158" s="6"/>
      <c r="AY158" s="3"/>
    </row>
    <row r="159" spans="1:51" hidden="1" x14ac:dyDescent="0.3">
      <c r="A159" s="36">
        <v>2</v>
      </c>
      <c r="B159" s="37"/>
      <c r="C159" s="13"/>
      <c r="D159" s="15">
        <f t="shared" si="28"/>
        <v>0</v>
      </c>
      <c r="E159" s="15">
        <f t="shared" si="29"/>
        <v>0</v>
      </c>
      <c r="F159" s="16">
        <f t="shared" si="30"/>
        <v>2002288.18</v>
      </c>
      <c r="G159" s="16">
        <f t="shared" si="31"/>
        <v>0</v>
      </c>
      <c r="H159" s="15">
        <f t="shared" si="32"/>
        <v>0</v>
      </c>
      <c r="I159" s="15">
        <f t="shared" si="33"/>
        <v>0</v>
      </c>
      <c r="J159" s="15">
        <f t="shared" si="34"/>
        <v>2002288.18</v>
      </c>
      <c r="AX159" s="6"/>
      <c r="AY159" s="3"/>
    </row>
    <row r="160" spans="1:51" hidden="1" x14ac:dyDescent="0.3">
      <c r="A160" s="36">
        <v>1</v>
      </c>
      <c r="B160" s="37"/>
      <c r="C160" s="13"/>
      <c r="D160" s="15">
        <f t="shared" si="28"/>
        <v>0</v>
      </c>
      <c r="E160" s="15">
        <f t="shared" si="29"/>
        <v>0</v>
      </c>
      <c r="F160" s="16">
        <f t="shared" si="30"/>
        <v>2002288.18</v>
      </c>
      <c r="G160" s="16">
        <f t="shared" si="31"/>
        <v>0</v>
      </c>
      <c r="H160" s="15">
        <f t="shared" si="32"/>
        <v>0</v>
      </c>
      <c r="I160" s="15">
        <f t="shared" si="33"/>
        <v>0</v>
      </c>
      <c r="J160" s="15">
        <f t="shared" si="34"/>
        <v>2002288.18</v>
      </c>
      <c r="AX160" s="6"/>
      <c r="AY160" s="3"/>
    </row>
    <row r="161" spans="1:51" x14ac:dyDescent="0.3">
      <c r="A161" s="100"/>
      <c r="B161" s="101"/>
      <c r="C161" s="101"/>
      <c r="D161" s="101"/>
      <c r="E161" s="101"/>
      <c r="F161" s="101"/>
      <c r="G161" s="101"/>
      <c r="H161" s="101"/>
      <c r="I161" s="101"/>
      <c r="J161" s="101"/>
    </row>
    <row r="162" spans="1:51" ht="27" customHeight="1" x14ac:dyDescent="0.3">
      <c r="A162" s="97" t="s">
        <v>69</v>
      </c>
      <c r="B162" s="109"/>
      <c r="C162" s="109"/>
      <c r="D162" s="109"/>
      <c r="E162" s="109"/>
      <c r="F162" s="109"/>
      <c r="G162" s="109"/>
      <c r="H162" s="109"/>
      <c r="I162" s="109"/>
      <c r="J162" s="109"/>
    </row>
    <row r="163" spans="1:51" x14ac:dyDescent="0.3"/>
    <row r="164" spans="1:51" ht="30.75" customHeight="1" x14ac:dyDescent="0.3">
      <c r="A164" s="105" t="s">
        <v>75</v>
      </c>
      <c r="B164" s="105"/>
      <c r="C164" s="105"/>
      <c r="D164" s="105"/>
      <c r="E164" s="105"/>
      <c r="F164" s="105"/>
      <c r="G164" s="105"/>
      <c r="H164" s="105"/>
      <c r="I164" s="105"/>
      <c r="J164" s="105"/>
    </row>
    <row r="165" spans="1:51" ht="19.5" customHeight="1" x14ac:dyDescent="0.3">
      <c r="A165" s="102" t="s">
        <v>77</v>
      </c>
      <c r="B165" s="103"/>
      <c r="C165" s="103"/>
      <c r="D165" s="103"/>
      <c r="E165" s="103"/>
      <c r="F165" s="103"/>
      <c r="G165" s="103"/>
      <c r="H165" s="103"/>
      <c r="I165" s="103"/>
      <c r="J165" s="103"/>
    </row>
    <row r="166" spans="1:51" x14ac:dyDescent="0.3">
      <c r="A166" s="100"/>
      <c r="B166" s="101"/>
      <c r="C166" s="101"/>
      <c r="D166" s="101"/>
      <c r="E166" s="101"/>
      <c r="F166" s="101"/>
      <c r="G166" s="101"/>
      <c r="H166" s="101"/>
      <c r="I166" s="101"/>
      <c r="J166" s="101"/>
    </row>
    <row r="167" spans="1:51" ht="89.25" customHeight="1" x14ac:dyDescent="0.3">
      <c r="A167" s="24" t="s">
        <v>0</v>
      </c>
      <c r="B167" s="22" t="s">
        <v>2</v>
      </c>
      <c r="C167" s="23"/>
      <c r="D167" s="24" t="str">
        <f>"Employee standard Contribution on salary at "&amp;TEXT(USS_Ee_conts,"0.#%")&amp;" (corresponds to column A of the PensionSMART Ts &amp; Cs)"</f>
        <v>Employee standard Contribution on salary at 6.1% (corresponds to column A of the PensionSMART Ts &amp; Cs)</v>
      </c>
      <c r="E167" s="24" t="s">
        <v>3</v>
      </c>
      <c r="F167" s="25" t="s">
        <v>4</v>
      </c>
      <c r="G167" s="25" t="s">
        <v>5</v>
      </c>
      <c r="H167" s="24" t="str">
        <f>"Employer's standard contribution at "&amp;TEXT(USS_Er_conts,"0.#%")&amp;" would be (corresponds to column B of the PensionSMART Ts &amp; Cs)"</f>
        <v>Employer's standard contribution at 14.5% would be (corresponds to column B of the PensionSMART Ts &amp; Cs)</v>
      </c>
      <c r="I167" s="24" t="s">
        <v>39</v>
      </c>
      <c r="J167" s="24" t="s">
        <v>1</v>
      </c>
    </row>
    <row r="168" spans="1:51" x14ac:dyDescent="0.3">
      <c r="A168" s="36">
        <v>29</v>
      </c>
      <c r="B168" s="37">
        <v>75275.697600000014</v>
      </c>
      <c r="C168" s="13"/>
      <c r="D168" s="15">
        <f t="shared" ref="D168:D196" si="35">ROUND(PensionableSalary*USS_Ee_conts,2)</f>
        <v>4591.82</v>
      </c>
      <c r="E168" s="15">
        <f t="shared" ref="E168:E196" si="36">ROUND(+PensionableSalary-Ee_StandardConts,2)</f>
        <v>70683.88</v>
      </c>
      <c r="F168" s="16">
        <f t="shared" ref="F168:F196" si="37">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3793.71</v>
      </c>
      <c r="G168" s="16">
        <f t="shared" ref="G168:G196" si="38">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3701.88</v>
      </c>
      <c r="H168" s="15">
        <f t="shared" ref="H168:H196" si="39">ROUND(PensionableSalary*USS_Er_conts,2)</f>
        <v>10914.98</v>
      </c>
      <c r="I168" s="15">
        <f t="shared" ref="I168:I196" si="40">ROUND(Ee_StandardConts+Er_StandardCont,2)</f>
        <v>15506.8</v>
      </c>
      <c r="J168" s="15">
        <f t="shared" ref="J168:J196" si="41">ROUND(+Ee_NICs_nonPenSMART-Ee_NICs_PenSmart,2)</f>
        <v>91.83</v>
      </c>
      <c r="AX168" s="6"/>
      <c r="AY168" s="3"/>
    </row>
    <row r="169" spans="1:51" x14ac:dyDescent="0.3">
      <c r="A169" s="36">
        <v>28</v>
      </c>
      <c r="B169" s="37">
        <v>72064.949400000012</v>
      </c>
      <c r="C169" s="13"/>
      <c r="D169" s="15">
        <f t="shared" si="35"/>
        <v>4395.96</v>
      </c>
      <c r="E169" s="15">
        <f t="shared" si="36"/>
        <v>67668.990000000005</v>
      </c>
      <c r="F169" s="16">
        <f t="shared" si="37"/>
        <v>3729.5</v>
      </c>
      <c r="G169" s="16">
        <f t="shared" si="38"/>
        <v>3641.58</v>
      </c>
      <c r="H169" s="15">
        <f t="shared" si="39"/>
        <v>10449.42</v>
      </c>
      <c r="I169" s="15">
        <f t="shared" si="40"/>
        <v>14845.38</v>
      </c>
      <c r="J169" s="15">
        <f t="shared" si="41"/>
        <v>87.92</v>
      </c>
      <c r="AX169" s="6"/>
      <c r="AY169" s="3"/>
    </row>
    <row r="170" spans="1:51" x14ac:dyDescent="0.3">
      <c r="A170" s="36">
        <v>27</v>
      </c>
      <c r="B170" s="37">
        <v>68986.220400000006</v>
      </c>
      <c r="C170" s="13"/>
      <c r="D170" s="15">
        <f t="shared" si="35"/>
        <v>4208.16</v>
      </c>
      <c r="E170" s="15">
        <f t="shared" si="36"/>
        <v>64778.06</v>
      </c>
      <c r="F170" s="16">
        <f t="shared" si="37"/>
        <v>3667.92</v>
      </c>
      <c r="G170" s="16">
        <f t="shared" si="38"/>
        <v>3583.76</v>
      </c>
      <c r="H170" s="15">
        <f t="shared" si="39"/>
        <v>10003</v>
      </c>
      <c r="I170" s="15">
        <f t="shared" si="40"/>
        <v>14211.16</v>
      </c>
      <c r="J170" s="15">
        <f t="shared" si="41"/>
        <v>84.16</v>
      </c>
      <c r="AX170" s="6"/>
      <c r="AY170" s="3"/>
    </row>
    <row r="171" spans="1:51" x14ac:dyDescent="0.3">
      <c r="A171" s="36">
        <v>26</v>
      </c>
      <c r="B171" s="37">
        <v>66031.25940000001</v>
      </c>
      <c r="C171" s="13"/>
      <c r="D171" s="15">
        <f t="shared" si="35"/>
        <v>4027.91</v>
      </c>
      <c r="E171" s="15">
        <f t="shared" si="36"/>
        <v>62003.35</v>
      </c>
      <c r="F171" s="16">
        <f t="shared" si="37"/>
        <v>3608.83</v>
      </c>
      <c r="G171" s="16">
        <f t="shared" si="38"/>
        <v>3528.27</v>
      </c>
      <c r="H171" s="15">
        <f t="shared" si="39"/>
        <v>9574.5300000000007</v>
      </c>
      <c r="I171" s="15">
        <f t="shared" si="40"/>
        <v>13602.44</v>
      </c>
      <c r="J171" s="15">
        <f t="shared" si="41"/>
        <v>80.56</v>
      </c>
      <c r="AX171" s="6"/>
      <c r="AY171" s="3"/>
    </row>
    <row r="172" spans="1:51" x14ac:dyDescent="0.3">
      <c r="A172" s="36">
        <v>25</v>
      </c>
      <c r="B172" s="37">
        <v>63209.349000000009</v>
      </c>
      <c r="C172" s="13"/>
      <c r="D172" s="15">
        <f t="shared" si="35"/>
        <v>3855.77</v>
      </c>
      <c r="E172" s="15">
        <f t="shared" si="36"/>
        <v>59353.58</v>
      </c>
      <c r="F172" s="16">
        <f t="shared" si="37"/>
        <v>3552.39</v>
      </c>
      <c r="G172" s="16">
        <f t="shared" si="38"/>
        <v>3475.27</v>
      </c>
      <c r="H172" s="15">
        <f t="shared" si="39"/>
        <v>9165.36</v>
      </c>
      <c r="I172" s="15">
        <f t="shared" si="40"/>
        <v>13021.13</v>
      </c>
      <c r="J172" s="15">
        <f t="shared" si="41"/>
        <v>77.12</v>
      </c>
      <c r="AX172" s="6"/>
      <c r="AY172" s="3"/>
    </row>
    <row r="173" spans="1:51" x14ac:dyDescent="0.3">
      <c r="A173" s="36">
        <v>24</v>
      </c>
      <c r="B173" s="37">
        <v>60496.767000000007</v>
      </c>
      <c r="C173" s="13"/>
      <c r="D173" s="15">
        <f t="shared" si="35"/>
        <v>3690.3</v>
      </c>
      <c r="E173" s="15">
        <f t="shared" si="36"/>
        <v>56806.47</v>
      </c>
      <c r="F173" s="16">
        <f t="shared" si="37"/>
        <v>3498.14</v>
      </c>
      <c r="G173" s="16">
        <f t="shared" si="38"/>
        <v>3424.33</v>
      </c>
      <c r="H173" s="15">
        <f t="shared" si="39"/>
        <v>8772.0300000000007</v>
      </c>
      <c r="I173" s="15">
        <f t="shared" si="40"/>
        <v>12462.33</v>
      </c>
      <c r="J173" s="15">
        <f t="shared" si="41"/>
        <v>73.81</v>
      </c>
      <c r="AX173" s="6"/>
      <c r="AY173" s="3"/>
    </row>
    <row r="174" spans="1:51" x14ac:dyDescent="0.3">
      <c r="A174" s="36">
        <v>23</v>
      </c>
      <c r="B174" s="37">
        <v>57907.953000000009</v>
      </c>
      <c r="C174" s="13"/>
      <c r="D174" s="15">
        <f t="shared" si="35"/>
        <v>3532.39</v>
      </c>
      <c r="E174" s="15">
        <f t="shared" si="36"/>
        <v>54375.56</v>
      </c>
      <c r="F174" s="16">
        <f t="shared" si="37"/>
        <v>3446.36</v>
      </c>
      <c r="G174" s="16">
        <f t="shared" si="38"/>
        <v>3375.71</v>
      </c>
      <c r="H174" s="15">
        <f t="shared" si="39"/>
        <v>8396.65</v>
      </c>
      <c r="I174" s="15">
        <f t="shared" si="40"/>
        <v>11929.04</v>
      </c>
      <c r="J174" s="15">
        <f t="shared" si="41"/>
        <v>70.650000000000006</v>
      </c>
      <c r="AX174" s="6"/>
      <c r="AY174" s="3"/>
    </row>
    <row r="175" spans="1:51" x14ac:dyDescent="0.3">
      <c r="A175" s="36">
        <v>22</v>
      </c>
      <c r="B175" s="37">
        <v>55428.467400000009</v>
      </c>
      <c r="C175" s="13"/>
      <c r="D175" s="15">
        <f t="shared" si="35"/>
        <v>3381.14</v>
      </c>
      <c r="E175" s="15">
        <f t="shared" si="36"/>
        <v>52047.33</v>
      </c>
      <c r="F175" s="16">
        <f t="shared" si="37"/>
        <v>3396.77</v>
      </c>
      <c r="G175" s="16">
        <f t="shared" si="38"/>
        <v>3329.15</v>
      </c>
      <c r="H175" s="15">
        <f t="shared" si="39"/>
        <v>8037.13</v>
      </c>
      <c r="I175" s="15">
        <f t="shared" si="40"/>
        <v>11418.27</v>
      </c>
      <c r="J175" s="15">
        <f t="shared" si="41"/>
        <v>67.62</v>
      </c>
      <c r="AX175" s="6"/>
      <c r="AY175" s="3"/>
    </row>
    <row r="176" spans="1:51" x14ac:dyDescent="0.3">
      <c r="A176" s="36">
        <v>21</v>
      </c>
      <c r="B176" s="37">
        <v>53044.902000000002</v>
      </c>
      <c r="C176" s="13"/>
      <c r="D176" s="15">
        <f t="shared" si="35"/>
        <v>3235.74</v>
      </c>
      <c r="E176" s="15">
        <f t="shared" si="36"/>
        <v>49809.16</v>
      </c>
      <c r="F176" s="16">
        <f t="shared" si="37"/>
        <v>3349.1</v>
      </c>
      <c r="G176" s="16">
        <f t="shared" si="38"/>
        <v>3256.73</v>
      </c>
      <c r="H176" s="15">
        <f t="shared" si="39"/>
        <v>7691.51</v>
      </c>
      <c r="I176" s="15">
        <f t="shared" si="40"/>
        <v>10927.25</v>
      </c>
      <c r="J176" s="15">
        <f t="shared" si="41"/>
        <v>92.37</v>
      </c>
      <c r="AX176" s="6"/>
      <c r="AY176" s="3"/>
    </row>
    <row r="177" spans="1:51" x14ac:dyDescent="0.3">
      <c r="A177" s="36">
        <v>20</v>
      </c>
      <c r="B177" s="37">
        <v>50762.413800000002</v>
      </c>
      <c r="C177" s="13"/>
      <c r="D177" s="15">
        <f t="shared" si="35"/>
        <v>3096.51</v>
      </c>
      <c r="E177" s="15">
        <f t="shared" si="36"/>
        <v>47665.9</v>
      </c>
      <c r="F177" s="16">
        <f t="shared" si="37"/>
        <v>3303.45</v>
      </c>
      <c r="G177" s="16">
        <f t="shared" si="38"/>
        <v>3085.27</v>
      </c>
      <c r="H177" s="15">
        <f t="shared" si="39"/>
        <v>7360.55</v>
      </c>
      <c r="I177" s="15">
        <f t="shared" si="40"/>
        <v>10457.06</v>
      </c>
      <c r="J177" s="15">
        <f t="shared" si="41"/>
        <v>218.18</v>
      </c>
      <c r="AX177" s="6"/>
      <c r="AY177" s="3"/>
    </row>
    <row r="178" spans="1:51" x14ac:dyDescent="0.3">
      <c r="A178" s="36">
        <v>19</v>
      </c>
      <c r="B178" s="37">
        <v>48584.097000000002</v>
      </c>
      <c r="C178" s="13"/>
      <c r="D178" s="15">
        <f t="shared" si="35"/>
        <v>2963.63</v>
      </c>
      <c r="E178" s="15">
        <f t="shared" si="36"/>
        <v>45620.47</v>
      </c>
      <c r="F178" s="16">
        <f t="shared" si="37"/>
        <v>3158.73</v>
      </c>
      <c r="G178" s="16">
        <f t="shared" si="38"/>
        <v>2921.64</v>
      </c>
      <c r="H178" s="15">
        <f t="shared" si="39"/>
        <v>7044.69</v>
      </c>
      <c r="I178" s="15">
        <f t="shared" si="40"/>
        <v>10008.32</v>
      </c>
      <c r="J178" s="15">
        <f t="shared" si="41"/>
        <v>237.09</v>
      </c>
      <c r="AX178" s="6"/>
      <c r="AY178" s="3"/>
    </row>
    <row r="179" spans="1:51" x14ac:dyDescent="0.3">
      <c r="A179" s="36">
        <v>18</v>
      </c>
      <c r="B179" s="37">
        <v>46594.526400000002</v>
      </c>
      <c r="C179" s="13"/>
      <c r="D179" s="15">
        <f t="shared" si="35"/>
        <v>2842.27</v>
      </c>
      <c r="E179" s="15">
        <f t="shared" si="36"/>
        <v>43752.26</v>
      </c>
      <c r="F179" s="16">
        <f t="shared" si="37"/>
        <v>2999.56</v>
      </c>
      <c r="G179" s="16">
        <f t="shared" si="38"/>
        <v>2772.18</v>
      </c>
      <c r="H179" s="15">
        <f t="shared" si="39"/>
        <v>6756.21</v>
      </c>
      <c r="I179" s="15">
        <f t="shared" si="40"/>
        <v>9598.48</v>
      </c>
      <c r="J179" s="15">
        <f t="shared" si="41"/>
        <v>227.38</v>
      </c>
      <c r="AX179" s="6"/>
      <c r="AY179" s="3"/>
    </row>
    <row r="180" spans="1:51" x14ac:dyDescent="0.3">
      <c r="A180" s="36">
        <v>17</v>
      </c>
      <c r="B180" s="37">
        <v>44755.540200000003</v>
      </c>
      <c r="C180" s="13"/>
      <c r="D180" s="15">
        <f t="shared" si="35"/>
        <v>2730.09</v>
      </c>
      <c r="E180" s="15">
        <f t="shared" si="36"/>
        <v>42025.45</v>
      </c>
      <c r="F180" s="16">
        <f t="shared" si="37"/>
        <v>2852.44</v>
      </c>
      <c r="G180" s="16">
        <f t="shared" si="38"/>
        <v>2634.04</v>
      </c>
      <c r="H180" s="15">
        <f t="shared" si="39"/>
        <v>6489.55</v>
      </c>
      <c r="I180" s="15">
        <f t="shared" si="40"/>
        <v>9219.64</v>
      </c>
      <c r="J180" s="15">
        <f t="shared" si="41"/>
        <v>218.4</v>
      </c>
      <c r="AX180" s="6"/>
      <c r="AY180" s="3"/>
    </row>
    <row r="181" spans="1:51" x14ac:dyDescent="0.3">
      <c r="A181" s="36">
        <v>16</v>
      </c>
      <c r="B181" s="37">
        <v>42997.003200000006</v>
      </c>
      <c r="C181" s="13"/>
      <c r="D181" s="15">
        <f t="shared" si="35"/>
        <v>2622.82</v>
      </c>
      <c r="E181" s="15">
        <f t="shared" si="36"/>
        <v>40374.18</v>
      </c>
      <c r="F181" s="16">
        <f t="shared" si="37"/>
        <v>2711.76</v>
      </c>
      <c r="G181" s="16">
        <f t="shared" si="38"/>
        <v>2501.9299999999998</v>
      </c>
      <c r="H181" s="15">
        <f t="shared" si="39"/>
        <v>6234.57</v>
      </c>
      <c r="I181" s="15">
        <f t="shared" si="40"/>
        <v>8857.39</v>
      </c>
      <c r="J181" s="15">
        <f t="shared" si="41"/>
        <v>209.83</v>
      </c>
      <c r="AX181" s="6"/>
      <c r="AY181" s="3"/>
    </row>
    <row r="182" spans="1:51" x14ac:dyDescent="0.3">
      <c r="A182" s="36">
        <v>15</v>
      </c>
      <c r="B182" s="37">
        <v>41315.821200000006</v>
      </c>
      <c r="C182" s="13"/>
      <c r="D182" s="15">
        <f t="shared" si="35"/>
        <v>2520.27</v>
      </c>
      <c r="E182" s="15">
        <f t="shared" si="36"/>
        <v>38795.550000000003</v>
      </c>
      <c r="F182" s="16">
        <f t="shared" si="37"/>
        <v>2577.27</v>
      </c>
      <c r="G182" s="16">
        <f t="shared" si="38"/>
        <v>2375.64</v>
      </c>
      <c r="H182" s="15">
        <f t="shared" si="39"/>
        <v>5990.79</v>
      </c>
      <c r="I182" s="15">
        <f t="shared" si="40"/>
        <v>8511.06</v>
      </c>
      <c r="J182" s="15">
        <f t="shared" si="41"/>
        <v>201.63</v>
      </c>
      <c r="AX182" s="6"/>
      <c r="AY182" s="3"/>
    </row>
    <row r="183" spans="1:51" x14ac:dyDescent="0.3">
      <c r="A183" s="36">
        <v>14</v>
      </c>
      <c r="B183" s="37">
        <v>39702.711600000002</v>
      </c>
      <c r="C183" s="13"/>
      <c r="D183" s="15">
        <f t="shared" si="35"/>
        <v>2421.87</v>
      </c>
      <c r="E183" s="15">
        <f t="shared" si="36"/>
        <v>37280.839999999997</v>
      </c>
      <c r="F183" s="16">
        <f t="shared" si="37"/>
        <v>2448.2199999999998</v>
      </c>
      <c r="G183" s="16">
        <f t="shared" si="38"/>
        <v>2254.4699999999998</v>
      </c>
      <c r="H183" s="15">
        <f t="shared" si="39"/>
        <v>5756.89</v>
      </c>
      <c r="I183" s="15">
        <f t="shared" si="40"/>
        <v>8178.76</v>
      </c>
      <c r="J183" s="15">
        <f t="shared" si="41"/>
        <v>193.75</v>
      </c>
      <c r="AX183" s="6"/>
      <c r="AY183" s="3"/>
    </row>
    <row r="184" spans="1:51" hidden="1" x14ac:dyDescent="0.3">
      <c r="A184" s="36">
        <v>13</v>
      </c>
      <c r="B184" s="37"/>
      <c r="C184" s="13"/>
      <c r="D184" s="15">
        <f t="shared" si="35"/>
        <v>0</v>
      </c>
      <c r="E184" s="15">
        <f t="shared" si="36"/>
        <v>0</v>
      </c>
      <c r="F184" s="16">
        <f t="shared" si="37"/>
        <v>2002288.18</v>
      </c>
      <c r="G184" s="16">
        <f t="shared" si="38"/>
        <v>0</v>
      </c>
      <c r="H184" s="15">
        <f t="shared" si="39"/>
        <v>0</v>
      </c>
      <c r="I184" s="15">
        <f t="shared" si="40"/>
        <v>0</v>
      </c>
      <c r="J184" s="15">
        <f t="shared" si="41"/>
        <v>2002288.18</v>
      </c>
      <c r="AX184" s="6"/>
      <c r="AY184" s="3"/>
    </row>
    <row r="185" spans="1:51" hidden="1" x14ac:dyDescent="0.3">
      <c r="A185" s="36">
        <v>12</v>
      </c>
      <c r="B185" s="37"/>
      <c r="C185" s="13"/>
      <c r="D185" s="15">
        <f t="shared" si="35"/>
        <v>0</v>
      </c>
      <c r="E185" s="15">
        <f t="shared" si="36"/>
        <v>0</v>
      </c>
      <c r="F185" s="16">
        <f t="shared" si="37"/>
        <v>2002288.18</v>
      </c>
      <c r="G185" s="16">
        <f t="shared" si="38"/>
        <v>0</v>
      </c>
      <c r="H185" s="15">
        <f t="shared" si="39"/>
        <v>0</v>
      </c>
      <c r="I185" s="15">
        <f t="shared" si="40"/>
        <v>0</v>
      </c>
      <c r="J185" s="15">
        <f t="shared" si="41"/>
        <v>2002288.18</v>
      </c>
      <c r="AX185" s="6"/>
      <c r="AY185" s="3"/>
    </row>
    <row r="186" spans="1:51" hidden="1" x14ac:dyDescent="0.3">
      <c r="A186" s="36">
        <v>11</v>
      </c>
      <c r="B186" s="37"/>
      <c r="C186" s="13"/>
      <c r="D186" s="15">
        <f t="shared" si="35"/>
        <v>0</v>
      </c>
      <c r="E186" s="15">
        <f t="shared" si="36"/>
        <v>0</v>
      </c>
      <c r="F186" s="16">
        <f t="shared" si="37"/>
        <v>2002288.18</v>
      </c>
      <c r="G186" s="16">
        <f t="shared" si="38"/>
        <v>0</v>
      </c>
      <c r="H186" s="15">
        <f t="shared" si="39"/>
        <v>0</v>
      </c>
      <c r="I186" s="15">
        <f t="shared" si="40"/>
        <v>0</v>
      </c>
      <c r="J186" s="15">
        <f t="shared" si="41"/>
        <v>2002288.18</v>
      </c>
      <c r="AX186" s="6"/>
      <c r="AY186" s="3"/>
    </row>
    <row r="187" spans="1:51" hidden="1" x14ac:dyDescent="0.3">
      <c r="A187" s="36">
        <v>10</v>
      </c>
      <c r="B187" s="37"/>
      <c r="C187" s="13"/>
      <c r="D187" s="15">
        <f t="shared" si="35"/>
        <v>0</v>
      </c>
      <c r="E187" s="15">
        <f t="shared" si="36"/>
        <v>0</v>
      </c>
      <c r="F187" s="16">
        <f t="shared" si="37"/>
        <v>2002288.18</v>
      </c>
      <c r="G187" s="16">
        <f t="shared" si="38"/>
        <v>0</v>
      </c>
      <c r="H187" s="15">
        <f t="shared" si="39"/>
        <v>0</v>
      </c>
      <c r="I187" s="15">
        <f t="shared" si="40"/>
        <v>0</v>
      </c>
      <c r="J187" s="15">
        <f t="shared" si="41"/>
        <v>2002288.18</v>
      </c>
      <c r="AX187" s="6"/>
      <c r="AY187" s="3"/>
    </row>
    <row r="188" spans="1:51" hidden="1" x14ac:dyDescent="0.3">
      <c r="A188" s="36">
        <v>9</v>
      </c>
      <c r="B188" s="37"/>
      <c r="C188" s="13"/>
      <c r="D188" s="15">
        <f t="shared" si="35"/>
        <v>0</v>
      </c>
      <c r="E188" s="15">
        <f t="shared" si="36"/>
        <v>0</v>
      </c>
      <c r="F188" s="16">
        <f t="shared" si="37"/>
        <v>2002288.18</v>
      </c>
      <c r="G188" s="16">
        <f t="shared" si="38"/>
        <v>0</v>
      </c>
      <c r="H188" s="15">
        <f t="shared" si="39"/>
        <v>0</v>
      </c>
      <c r="I188" s="15">
        <f t="shared" si="40"/>
        <v>0</v>
      </c>
      <c r="J188" s="15">
        <f t="shared" si="41"/>
        <v>2002288.18</v>
      </c>
      <c r="AX188" s="6"/>
      <c r="AY188" s="3"/>
    </row>
    <row r="189" spans="1:51" hidden="1" x14ac:dyDescent="0.3">
      <c r="A189" s="36">
        <v>8</v>
      </c>
      <c r="B189" s="37"/>
      <c r="C189" s="13"/>
      <c r="D189" s="15">
        <f t="shared" si="35"/>
        <v>0</v>
      </c>
      <c r="E189" s="15">
        <f t="shared" si="36"/>
        <v>0</v>
      </c>
      <c r="F189" s="16">
        <f t="shared" si="37"/>
        <v>2002288.18</v>
      </c>
      <c r="G189" s="16">
        <f t="shared" si="38"/>
        <v>0</v>
      </c>
      <c r="H189" s="15">
        <f t="shared" si="39"/>
        <v>0</v>
      </c>
      <c r="I189" s="15">
        <f t="shared" si="40"/>
        <v>0</v>
      </c>
      <c r="J189" s="15">
        <f t="shared" si="41"/>
        <v>2002288.18</v>
      </c>
      <c r="AX189" s="6"/>
      <c r="AY189" s="3"/>
    </row>
    <row r="190" spans="1:51" hidden="1" x14ac:dyDescent="0.3">
      <c r="A190" s="36">
        <v>7</v>
      </c>
      <c r="B190" s="37"/>
      <c r="C190" s="13"/>
      <c r="D190" s="15">
        <f t="shared" si="35"/>
        <v>0</v>
      </c>
      <c r="E190" s="15">
        <f t="shared" si="36"/>
        <v>0</v>
      </c>
      <c r="F190" s="16">
        <f t="shared" si="37"/>
        <v>2002288.18</v>
      </c>
      <c r="G190" s="16">
        <f t="shared" si="38"/>
        <v>0</v>
      </c>
      <c r="H190" s="15">
        <f t="shared" si="39"/>
        <v>0</v>
      </c>
      <c r="I190" s="15">
        <f t="shared" si="40"/>
        <v>0</v>
      </c>
      <c r="J190" s="15">
        <f t="shared" si="41"/>
        <v>2002288.18</v>
      </c>
      <c r="AX190" s="6"/>
      <c r="AY190" s="3"/>
    </row>
    <row r="191" spans="1:51" hidden="1" x14ac:dyDescent="0.3">
      <c r="A191" s="36">
        <v>6</v>
      </c>
      <c r="B191" s="37"/>
      <c r="C191" s="13"/>
      <c r="D191" s="15">
        <f t="shared" si="35"/>
        <v>0</v>
      </c>
      <c r="E191" s="15">
        <f t="shared" si="36"/>
        <v>0</v>
      </c>
      <c r="F191" s="16">
        <f t="shared" si="37"/>
        <v>2002288.18</v>
      </c>
      <c r="G191" s="16">
        <f t="shared" si="38"/>
        <v>0</v>
      </c>
      <c r="H191" s="15">
        <f t="shared" si="39"/>
        <v>0</v>
      </c>
      <c r="I191" s="15">
        <f t="shared" si="40"/>
        <v>0</v>
      </c>
      <c r="J191" s="15">
        <f t="shared" si="41"/>
        <v>2002288.18</v>
      </c>
      <c r="AX191" s="6"/>
      <c r="AY191" s="3"/>
    </row>
    <row r="192" spans="1:51" hidden="1" x14ac:dyDescent="0.3">
      <c r="A192" s="36">
        <v>5</v>
      </c>
      <c r="B192" s="37"/>
      <c r="C192" s="13"/>
      <c r="D192" s="15">
        <f t="shared" si="35"/>
        <v>0</v>
      </c>
      <c r="E192" s="15">
        <f t="shared" si="36"/>
        <v>0</v>
      </c>
      <c r="F192" s="16">
        <f t="shared" si="37"/>
        <v>2002288.18</v>
      </c>
      <c r="G192" s="16">
        <f t="shared" si="38"/>
        <v>0</v>
      </c>
      <c r="H192" s="15">
        <f t="shared" si="39"/>
        <v>0</v>
      </c>
      <c r="I192" s="15">
        <f t="shared" si="40"/>
        <v>0</v>
      </c>
      <c r="J192" s="15">
        <f t="shared" si="41"/>
        <v>2002288.18</v>
      </c>
      <c r="AX192" s="6"/>
      <c r="AY192" s="3"/>
    </row>
    <row r="193" spans="1:51" hidden="1" x14ac:dyDescent="0.3">
      <c r="A193" s="36">
        <v>4</v>
      </c>
      <c r="B193" s="37"/>
      <c r="C193" s="13"/>
      <c r="D193" s="15">
        <f t="shared" si="35"/>
        <v>0</v>
      </c>
      <c r="E193" s="15">
        <f t="shared" si="36"/>
        <v>0</v>
      </c>
      <c r="F193" s="16">
        <f t="shared" si="37"/>
        <v>2002288.18</v>
      </c>
      <c r="G193" s="16">
        <f t="shared" si="38"/>
        <v>0</v>
      </c>
      <c r="H193" s="15">
        <f t="shared" si="39"/>
        <v>0</v>
      </c>
      <c r="I193" s="15">
        <f t="shared" si="40"/>
        <v>0</v>
      </c>
      <c r="J193" s="15">
        <f t="shared" si="41"/>
        <v>2002288.18</v>
      </c>
      <c r="AX193" s="6"/>
      <c r="AY193" s="3"/>
    </row>
    <row r="194" spans="1:51" hidden="1" x14ac:dyDescent="0.3">
      <c r="A194" s="36">
        <v>3</v>
      </c>
      <c r="B194" s="37"/>
      <c r="C194" s="13"/>
      <c r="D194" s="15">
        <f t="shared" si="35"/>
        <v>0</v>
      </c>
      <c r="E194" s="15">
        <f t="shared" si="36"/>
        <v>0</v>
      </c>
      <c r="F194" s="16">
        <f t="shared" si="37"/>
        <v>2002288.18</v>
      </c>
      <c r="G194" s="16">
        <f t="shared" si="38"/>
        <v>0</v>
      </c>
      <c r="H194" s="15">
        <f t="shared" si="39"/>
        <v>0</v>
      </c>
      <c r="I194" s="15">
        <f t="shared" si="40"/>
        <v>0</v>
      </c>
      <c r="J194" s="15">
        <f t="shared" si="41"/>
        <v>2002288.18</v>
      </c>
      <c r="AX194" s="6"/>
      <c r="AY194" s="3"/>
    </row>
    <row r="195" spans="1:51" hidden="1" x14ac:dyDescent="0.3">
      <c r="A195" s="36">
        <v>2</v>
      </c>
      <c r="B195" s="37"/>
      <c r="C195" s="13"/>
      <c r="D195" s="15">
        <f t="shared" si="35"/>
        <v>0</v>
      </c>
      <c r="E195" s="15">
        <f t="shared" si="36"/>
        <v>0</v>
      </c>
      <c r="F195" s="16">
        <f t="shared" si="37"/>
        <v>2002288.18</v>
      </c>
      <c r="G195" s="16">
        <f t="shared" si="38"/>
        <v>0</v>
      </c>
      <c r="H195" s="15">
        <f t="shared" si="39"/>
        <v>0</v>
      </c>
      <c r="I195" s="15">
        <f t="shared" si="40"/>
        <v>0</v>
      </c>
      <c r="J195" s="15">
        <f t="shared" si="41"/>
        <v>2002288.18</v>
      </c>
      <c r="AX195" s="6"/>
      <c r="AY195" s="3"/>
    </row>
    <row r="196" spans="1:51" hidden="1" x14ac:dyDescent="0.3">
      <c r="A196" s="36">
        <v>1</v>
      </c>
      <c r="B196" s="37"/>
      <c r="C196" s="13"/>
      <c r="D196" s="15">
        <f t="shared" si="35"/>
        <v>0</v>
      </c>
      <c r="E196" s="15">
        <f t="shared" si="36"/>
        <v>0</v>
      </c>
      <c r="F196" s="16">
        <f t="shared" si="37"/>
        <v>2002288.18</v>
      </c>
      <c r="G196" s="16">
        <f t="shared" si="38"/>
        <v>0</v>
      </c>
      <c r="H196" s="15">
        <f t="shared" si="39"/>
        <v>0</v>
      </c>
      <c r="I196" s="15">
        <f t="shared" si="40"/>
        <v>0</v>
      </c>
      <c r="J196" s="15">
        <f t="shared" si="41"/>
        <v>2002288.18</v>
      </c>
      <c r="AX196" s="6"/>
      <c r="AY196" s="3"/>
    </row>
    <row r="197" spans="1:51" x14ac:dyDescent="0.3">
      <c r="A197" s="100"/>
      <c r="B197" s="101"/>
      <c r="C197" s="101"/>
      <c r="D197" s="101"/>
      <c r="E197" s="101"/>
      <c r="F197" s="101"/>
      <c r="G197" s="101"/>
      <c r="H197" s="101"/>
      <c r="I197" s="101"/>
      <c r="J197" s="101"/>
    </row>
    <row r="198" spans="1:51" ht="27" customHeight="1" x14ac:dyDescent="0.3">
      <c r="A198" s="97" t="s">
        <v>69</v>
      </c>
      <c r="B198" s="109"/>
      <c r="C198" s="109"/>
      <c r="D198" s="109"/>
      <c r="E198" s="109"/>
      <c r="F198" s="109"/>
      <c r="G198" s="109"/>
      <c r="H198" s="109"/>
      <c r="I198" s="109"/>
      <c r="J198" s="109"/>
    </row>
    <row r="199" spans="1:51" x14ac:dyDescent="0.3"/>
    <row r="357" x14ac:dyDescent="0.3"/>
  </sheetData>
  <sheetProtection sheet="1" objects="1" scenarios="1"/>
  <mergeCells count="26">
    <mergeCell ref="A164:J164"/>
    <mergeCell ref="A165:J165"/>
    <mergeCell ref="A166:J166"/>
    <mergeCell ref="A197:J197"/>
    <mergeCell ref="A198:J198"/>
    <mergeCell ref="A128:J128"/>
    <mergeCell ref="A129:J129"/>
    <mergeCell ref="A130:J130"/>
    <mergeCell ref="A161:J161"/>
    <mergeCell ref="A162:J162"/>
    <mergeCell ref="A125:J125"/>
    <mergeCell ref="A126:J126"/>
    <mergeCell ref="A66:J66"/>
    <mergeCell ref="A67:J67"/>
    <mergeCell ref="A69:J69"/>
    <mergeCell ref="B2:I2"/>
    <mergeCell ref="B4:I4"/>
    <mergeCell ref="B5:I5"/>
    <mergeCell ref="B7:I7"/>
    <mergeCell ref="A71:J71"/>
    <mergeCell ref="A68:J68"/>
    <mergeCell ref="A70:J70"/>
    <mergeCell ref="A9:J9"/>
    <mergeCell ref="A10:J10"/>
    <mergeCell ref="A11:J11"/>
    <mergeCell ref="B6:I6"/>
  </mergeCells>
  <pageMargins left="0.31496062992125984" right="0.31496062992125984" top="0.74803149606299213" bottom="0.74803149606299213" header="0.31496062992125984" footer="0.31496062992125984"/>
  <pageSetup paperSize="9" scale="59" fitToHeight="0" orientation="portrait" horizontalDpi="300" verticalDpi="300" r:id="rId1"/>
  <headerFooter>
    <oddHeader>&amp;F</oddHeader>
    <oddFooter>&amp;L&amp;BImperial College London Confidential&amp;B&amp;C&amp;D&amp;RPage &amp;P</oddFooter>
  </headerFooter>
  <rowBreaks count="2" manualBreakCount="2">
    <brk id="68" max="9" man="1"/>
    <brk id="127"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Z198"/>
  <sheetViews>
    <sheetView showGridLines="0" showRowColHeaders="0" topLeftCell="A164" zoomScale="85" zoomScaleNormal="85" workbookViewId="0">
      <selection activeCell="B167" sqref="B167:B182"/>
    </sheetView>
  </sheetViews>
  <sheetFormatPr defaultColWidth="0" defaultRowHeight="13" zeroHeight="1" x14ac:dyDescent="0.3"/>
  <cols>
    <col min="1" max="2" width="10.54296875" style="1" customWidth="1"/>
    <col min="3" max="3" width="1.54296875" style="1" bestFit="1" customWidth="1"/>
    <col min="4" max="4" width="22.1796875" style="1" customWidth="1"/>
    <col min="5" max="5" width="18.1796875" style="1" customWidth="1"/>
    <col min="6" max="7" width="15.54296875" style="1" customWidth="1"/>
    <col min="8" max="9" width="26.453125" style="1" customWidth="1"/>
    <col min="10" max="10" width="20.453125" style="1" customWidth="1"/>
    <col min="11" max="16384" width="9.1796875" style="1" hidden="1"/>
  </cols>
  <sheetData>
    <row r="1" spans="1:51" ht="48.75" customHeight="1" x14ac:dyDescent="0.3"/>
    <row r="2" spans="1:51" ht="64.5" customHeight="1" x14ac:dyDescent="0.3">
      <c r="B2" s="79" t="s">
        <v>54</v>
      </c>
      <c r="C2" s="86"/>
      <c r="D2" s="86"/>
      <c r="E2" s="86"/>
      <c r="F2" s="86"/>
      <c r="G2" s="86"/>
      <c r="H2" s="86"/>
      <c r="I2" s="86"/>
      <c r="J2" s="49"/>
    </row>
    <row r="3" spans="1:51" x14ac:dyDescent="0.3">
      <c r="A3"/>
      <c r="B3"/>
      <c r="C3"/>
      <c r="D3"/>
      <c r="E3"/>
      <c r="F3"/>
      <c r="G3"/>
      <c r="H3"/>
      <c r="I3"/>
      <c r="J3"/>
    </row>
    <row r="4" spans="1:51" ht="36.75" customHeight="1" x14ac:dyDescent="0.4">
      <c r="B4" s="95" t="str">
        <f>"SAUL PensionSMART Ready Reckoner for "&amp;TaxYear&amp;" tax year, and pay scale applicable from "&amp;TEXT(PayScaleDate,"d mmmm yyyy")</f>
        <v>SAUL PensionSMART Ready Reckoner for 2024/25 tax year, and pay scale applicable from 1 August 2024</v>
      </c>
      <c r="C4" s="96"/>
      <c r="D4" s="96"/>
      <c r="E4" s="96"/>
      <c r="F4" s="96"/>
      <c r="G4" s="96"/>
      <c r="H4" s="96"/>
      <c r="I4" s="96"/>
      <c r="J4" s="73"/>
    </row>
    <row r="5" spans="1:51" ht="48.75" customHeight="1" x14ac:dyDescent="0.3">
      <c r="B5" s="97" t="s">
        <v>58</v>
      </c>
      <c r="C5" s="98"/>
      <c r="D5" s="98"/>
      <c r="E5" s="98"/>
      <c r="F5" s="98"/>
      <c r="G5" s="98"/>
      <c r="H5" s="98"/>
      <c r="I5" s="98"/>
      <c r="J5" s="46"/>
    </row>
    <row r="6" spans="1:51" ht="45.75" customHeight="1" x14ac:dyDescent="0.3">
      <c r="B6" s="99" t="s">
        <v>70</v>
      </c>
      <c r="C6" s="98"/>
      <c r="D6" s="98"/>
      <c r="E6" s="98"/>
      <c r="F6" s="98"/>
      <c r="G6" s="98"/>
      <c r="H6" s="98"/>
      <c r="I6" s="98"/>
      <c r="J6" s="47"/>
    </row>
    <row r="7" spans="1:51" ht="18" customHeight="1" x14ac:dyDescent="0.3">
      <c r="A7" s="8"/>
      <c r="B7" s="8"/>
      <c r="C7" s="8"/>
      <c r="D7" s="8"/>
      <c r="E7" s="8"/>
      <c r="F7" s="8"/>
      <c r="G7" s="8"/>
      <c r="H7" s="8"/>
      <c r="I7" s="8"/>
      <c r="J7" s="8"/>
    </row>
    <row r="8" spans="1:51" x14ac:dyDescent="0.3">
      <c r="A8" s="104"/>
      <c r="B8" s="104"/>
      <c r="C8" s="104"/>
      <c r="D8" s="104"/>
      <c r="E8" s="104"/>
      <c r="F8" s="104"/>
      <c r="G8" s="104"/>
      <c r="H8" s="104"/>
      <c r="I8" s="104"/>
      <c r="J8" s="104"/>
    </row>
    <row r="9" spans="1:51" ht="27" customHeight="1" x14ac:dyDescent="0.3">
      <c r="A9" s="105" t="s">
        <v>74</v>
      </c>
      <c r="B9" s="105"/>
      <c r="C9" s="105"/>
      <c r="D9" s="105"/>
      <c r="E9" s="105"/>
      <c r="F9" s="105"/>
      <c r="G9" s="105"/>
      <c r="H9" s="105"/>
      <c r="I9" s="105"/>
      <c r="J9" s="105"/>
    </row>
    <row r="10" spans="1:51" ht="15.75" customHeight="1" x14ac:dyDescent="0.3">
      <c r="A10" s="102" t="s">
        <v>76</v>
      </c>
      <c r="B10" s="106"/>
      <c r="C10" s="106"/>
      <c r="D10" s="106"/>
      <c r="E10" s="106"/>
      <c r="F10" s="106"/>
      <c r="G10" s="106"/>
      <c r="H10" s="106"/>
      <c r="I10" s="106"/>
      <c r="J10" s="106"/>
    </row>
    <row r="11" spans="1:51" x14ac:dyDescent="0.3">
      <c r="A11" s="41"/>
      <c r="B11" s="40"/>
      <c r="C11" s="40"/>
      <c r="D11" s="40"/>
      <c r="E11" s="40"/>
      <c r="F11" s="40"/>
      <c r="G11" s="40"/>
      <c r="H11" s="40"/>
      <c r="I11" s="40"/>
      <c r="J11" s="40"/>
    </row>
    <row r="12" spans="1:51" ht="89.25" customHeight="1" x14ac:dyDescent="0.3">
      <c r="A12" s="24" t="s">
        <v>0</v>
      </c>
      <c r="B12" s="22" t="s">
        <v>2</v>
      </c>
      <c r="C12" s="23"/>
      <c r="D12" s="24" t="str">
        <f>"Employee standard Contribution on salary at "&amp;TEXT(SAUL_Care_Ee_conts,"0%")&amp;" (corresponds to column A of the PensionSMART Ts &amp; Cs)"</f>
        <v>Employee standard Contribution on salary at 6% (corresponds to column A of the PensionSMART Ts &amp; Cs)</v>
      </c>
      <c r="E12" s="24" t="s">
        <v>3</v>
      </c>
      <c r="F12" s="25" t="s">
        <v>38</v>
      </c>
      <c r="G12" s="25" t="s">
        <v>5</v>
      </c>
      <c r="H12" s="24" t="str">
        <f>"Employer's standard contribution at "&amp;TEXT(SAUL_Care_Er_conts,"0%")&amp;" would be (corresponds to column B of the PensionSMART Ts &amp; Cs)"</f>
        <v>Employer's standard contribution at 21% would be (corresponds to column B of the PensionSMART Ts &amp; Cs)</v>
      </c>
      <c r="I12" s="24" t="s">
        <v>39</v>
      </c>
      <c r="J12" s="24" t="s">
        <v>1</v>
      </c>
    </row>
    <row r="13" spans="1:51" x14ac:dyDescent="0.3">
      <c r="A13" s="34">
        <v>52</v>
      </c>
      <c r="B13" s="35">
        <v>84266.411400000012</v>
      </c>
      <c r="C13" s="10"/>
      <c r="D13" s="15">
        <f t="shared" ref="D13:D44" si="0">ROUND(PensionableSalary*SAUL_Care_Ee_conts,2)</f>
        <v>5055.9799999999996</v>
      </c>
      <c r="E13" s="15">
        <f>ROUND(+PensionableSalary-Ee_StandardConts,2)</f>
        <v>79210.429999999993</v>
      </c>
      <c r="F13" s="16">
        <f t="shared" ref="F13:F44" si="1">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3973.53</v>
      </c>
      <c r="G13" s="16">
        <f t="shared" ref="G13:G44" si="2">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3872.41</v>
      </c>
      <c r="H13" s="15">
        <f t="shared" ref="H13:H44" si="3">ROUND(PensionableSalary*SAUL_Care_Er_conts,2)</f>
        <v>17695.95</v>
      </c>
      <c r="I13" s="15">
        <f t="shared" ref="I13:I44" si="4">ROUND(Ee_StandardConts+Er_StandardCont,0)</f>
        <v>22752</v>
      </c>
      <c r="J13" s="15">
        <f t="shared" ref="J13:J44" si="5">ROUND(+Ee_NICs_nonPenSMART-Ee_NICs_PenSmart,2)</f>
        <v>101.12</v>
      </c>
      <c r="L13" s="43"/>
      <c r="M13" s="44"/>
      <c r="AX13" s="2"/>
      <c r="AY13" s="3"/>
    </row>
    <row r="14" spans="1:51" x14ac:dyDescent="0.3">
      <c r="A14" s="36">
        <v>51</v>
      </c>
      <c r="B14" s="37">
        <v>81931.321800000005</v>
      </c>
      <c r="C14" s="14"/>
      <c r="D14" s="15">
        <f t="shared" si="0"/>
        <v>4915.88</v>
      </c>
      <c r="E14" s="15">
        <f t="shared" ref="E14:E44" si="6">ROUND(+PensionableSalary-Ee_StandardConts,2)</f>
        <v>77015.44</v>
      </c>
      <c r="F14" s="16">
        <f t="shared" si="1"/>
        <v>3926.83</v>
      </c>
      <c r="G14" s="16">
        <f t="shared" si="2"/>
        <v>3828.51</v>
      </c>
      <c r="H14" s="15">
        <f t="shared" si="3"/>
        <v>17205.580000000002</v>
      </c>
      <c r="I14" s="15">
        <f t="shared" si="4"/>
        <v>22121</v>
      </c>
      <c r="J14" s="15">
        <f t="shared" si="5"/>
        <v>98.32</v>
      </c>
      <c r="L14" s="43"/>
      <c r="M14" s="44"/>
      <c r="AX14" s="2"/>
      <c r="AY14" s="3"/>
    </row>
    <row r="15" spans="1:51" x14ac:dyDescent="0.3">
      <c r="A15" s="36">
        <v>50</v>
      </c>
      <c r="B15" s="37">
        <v>79750.942200000005</v>
      </c>
      <c r="C15" s="14"/>
      <c r="D15" s="15">
        <f t="shared" si="0"/>
        <v>4785.0600000000004</v>
      </c>
      <c r="E15" s="15">
        <f t="shared" si="6"/>
        <v>74965.88</v>
      </c>
      <c r="F15" s="16">
        <f t="shared" si="1"/>
        <v>3883.22</v>
      </c>
      <c r="G15" s="16">
        <f t="shared" si="2"/>
        <v>3787.52</v>
      </c>
      <c r="H15" s="15">
        <f t="shared" si="3"/>
        <v>16747.7</v>
      </c>
      <c r="I15" s="15">
        <f t="shared" si="4"/>
        <v>21533</v>
      </c>
      <c r="J15" s="15">
        <f t="shared" si="5"/>
        <v>95.7</v>
      </c>
      <c r="L15" s="43"/>
      <c r="M15" s="44"/>
      <c r="AX15" s="2"/>
      <c r="AY15" s="3"/>
    </row>
    <row r="16" spans="1:51" x14ac:dyDescent="0.3">
      <c r="A16" s="36">
        <v>49</v>
      </c>
      <c r="B16" s="37">
        <v>77702.5818</v>
      </c>
      <c r="C16" s="14"/>
      <c r="D16" s="15">
        <f t="shared" si="0"/>
        <v>4662.1499999999996</v>
      </c>
      <c r="E16" s="15">
        <f t="shared" si="6"/>
        <v>73040.429999999993</v>
      </c>
      <c r="F16" s="16">
        <f t="shared" si="1"/>
        <v>3842.25</v>
      </c>
      <c r="G16" s="16">
        <f t="shared" si="2"/>
        <v>3749.01</v>
      </c>
      <c r="H16" s="15">
        <f t="shared" si="3"/>
        <v>16317.54</v>
      </c>
      <c r="I16" s="15">
        <f t="shared" si="4"/>
        <v>20980</v>
      </c>
      <c r="J16" s="15">
        <f t="shared" si="5"/>
        <v>93.24</v>
      </c>
      <c r="L16" s="43"/>
      <c r="M16" s="44"/>
      <c r="AX16" s="2"/>
      <c r="AY16" s="3"/>
    </row>
    <row r="17" spans="1:51" x14ac:dyDescent="0.3">
      <c r="A17" s="36">
        <v>48</v>
      </c>
      <c r="B17" s="37">
        <v>75633.593400000012</v>
      </c>
      <c r="C17" s="14"/>
      <c r="D17" s="15">
        <f t="shared" si="0"/>
        <v>4538.0200000000004</v>
      </c>
      <c r="E17" s="15">
        <f t="shared" si="6"/>
        <v>71095.570000000007</v>
      </c>
      <c r="F17" s="16">
        <f t="shared" si="1"/>
        <v>3800.87</v>
      </c>
      <c r="G17" s="16">
        <f t="shared" si="2"/>
        <v>3710.11</v>
      </c>
      <c r="H17" s="15">
        <f t="shared" si="3"/>
        <v>15883.05</v>
      </c>
      <c r="I17" s="15">
        <f t="shared" si="4"/>
        <v>20421</v>
      </c>
      <c r="J17" s="15">
        <f t="shared" si="5"/>
        <v>90.76</v>
      </c>
      <c r="L17" s="43"/>
      <c r="M17" s="44"/>
      <c r="AX17" s="2"/>
      <c r="AY17" s="3"/>
    </row>
    <row r="18" spans="1:51" x14ac:dyDescent="0.3">
      <c r="A18" s="36">
        <v>47</v>
      </c>
      <c r="B18" s="37">
        <v>73644.022800000006</v>
      </c>
      <c r="C18" s="14"/>
      <c r="D18" s="15">
        <f t="shared" si="0"/>
        <v>4418.6400000000003</v>
      </c>
      <c r="E18" s="15">
        <f t="shared" si="6"/>
        <v>69225.38</v>
      </c>
      <c r="F18" s="16">
        <f t="shared" si="1"/>
        <v>3761.08</v>
      </c>
      <c r="G18" s="16">
        <f t="shared" si="2"/>
        <v>3672.71</v>
      </c>
      <c r="H18" s="15">
        <f t="shared" si="3"/>
        <v>15465.24</v>
      </c>
      <c r="I18" s="15">
        <f t="shared" si="4"/>
        <v>19884</v>
      </c>
      <c r="J18" s="15">
        <f t="shared" si="5"/>
        <v>88.37</v>
      </c>
      <c r="L18" s="43"/>
      <c r="M18" s="44"/>
      <c r="AX18" s="2"/>
      <c r="AY18" s="3"/>
    </row>
    <row r="19" spans="1:51" x14ac:dyDescent="0.3">
      <c r="A19" s="36">
        <v>46</v>
      </c>
      <c r="B19" s="37">
        <v>71692.614000000001</v>
      </c>
      <c r="C19" s="14"/>
      <c r="D19" s="15">
        <f t="shared" si="0"/>
        <v>4301.5600000000004</v>
      </c>
      <c r="E19" s="15">
        <f t="shared" si="6"/>
        <v>67391.05</v>
      </c>
      <c r="F19" s="16">
        <f t="shared" si="1"/>
        <v>3722.05</v>
      </c>
      <c r="G19" s="16">
        <f t="shared" si="2"/>
        <v>3636.02</v>
      </c>
      <c r="H19" s="15">
        <f t="shared" si="3"/>
        <v>15055.45</v>
      </c>
      <c r="I19" s="15">
        <f t="shared" si="4"/>
        <v>19357</v>
      </c>
      <c r="J19" s="15">
        <f t="shared" si="5"/>
        <v>86.03</v>
      </c>
      <c r="L19" s="43"/>
      <c r="M19" s="44"/>
      <c r="AX19" s="2"/>
      <c r="AY19" s="3"/>
    </row>
    <row r="20" spans="1:51" x14ac:dyDescent="0.3">
      <c r="A20" s="36">
        <v>45</v>
      </c>
      <c r="B20" s="37">
        <v>69798.963600000003</v>
      </c>
      <c r="C20" s="14"/>
      <c r="D20" s="15">
        <f t="shared" si="0"/>
        <v>4187.9399999999996</v>
      </c>
      <c r="E20" s="15">
        <f t="shared" si="6"/>
        <v>65611.02</v>
      </c>
      <c r="F20" s="16">
        <f t="shared" si="1"/>
        <v>3684.18</v>
      </c>
      <c r="G20" s="16">
        <f t="shared" si="2"/>
        <v>3600.42</v>
      </c>
      <c r="H20" s="15">
        <f t="shared" si="3"/>
        <v>14657.78</v>
      </c>
      <c r="I20" s="15">
        <f t="shared" si="4"/>
        <v>18846</v>
      </c>
      <c r="J20" s="15">
        <f t="shared" si="5"/>
        <v>83.76</v>
      </c>
      <c r="L20" s="43"/>
      <c r="M20" s="44"/>
      <c r="AX20" s="2"/>
      <c r="AY20" s="3"/>
    </row>
    <row r="21" spans="1:51" x14ac:dyDescent="0.3">
      <c r="A21" s="36">
        <v>44</v>
      </c>
      <c r="B21" s="37">
        <v>68005.359000000011</v>
      </c>
      <c r="C21" s="14"/>
      <c r="D21" s="15">
        <f t="shared" si="0"/>
        <v>4080.32</v>
      </c>
      <c r="E21" s="15">
        <f t="shared" si="6"/>
        <v>63925.04</v>
      </c>
      <c r="F21" s="16">
        <f t="shared" si="1"/>
        <v>3648.31</v>
      </c>
      <c r="G21" s="16">
        <f t="shared" si="2"/>
        <v>3566.7</v>
      </c>
      <c r="H21" s="15">
        <f t="shared" si="3"/>
        <v>14281.13</v>
      </c>
      <c r="I21" s="15">
        <f t="shared" si="4"/>
        <v>18361</v>
      </c>
      <c r="J21" s="15">
        <f t="shared" si="5"/>
        <v>81.61</v>
      </c>
      <c r="L21" s="43"/>
      <c r="M21" s="44"/>
      <c r="AX21" s="2"/>
      <c r="AY21" s="3"/>
    </row>
    <row r="22" spans="1:51" x14ac:dyDescent="0.3">
      <c r="A22" s="36">
        <v>43</v>
      </c>
      <c r="B22" s="37">
        <v>66232.382400000002</v>
      </c>
      <c r="C22" s="14"/>
      <c r="D22" s="15">
        <f t="shared" si="0"/>
        <v>3973.94</v>
      </c>
      <c r="E22" s="15">
        <f t="shared" si="6"/>
        <v>62258.44</v>
      </c>
      <c r="F22" s="16">
        <f t="shared" si="1"/>
        <v>3612.85</v>
      </c>
      <c r="G22" s="16">
        <f t="shared" si="2"/>
        <v>3533.37</v>
      </c>
      <c r="H22" s="15">
        <f t="shared" si="3"/>
        <v>13908.8</v>
      </c>
      <c r="I22" s="15">
        <f t="shared" si="4"/>
        <v>17883</v>
      </c>
      <c r="J22" s="15">
        <f t="shared" si="5"/>
        <v>79.48</v>
      </c>
      <c r="L22" s="43"/>
      <c r="M22" s="44"/>
      <c r="AX22" s="2"/>
      <c r="AY22" s="3"/>
    </row>
    <row r="23" spans="1:51" x14ac:dyDescent="0.3">
      <c r="A23" s="36">
        <v>42</v>
      </c>
      <c r="B23" s="37">
        <v>64483.128000000004</v>
      </c>
      <c r="C23" s="14"/>
      <c r="D23" s="15">
        <f t="shared" si="0"/>
        <v>3868.99</v>
      </c>
      <c r="E23" s="15">
        <f t="shared" si="6"/>
        <v>60614.14</v>
      </c>
      <c r="F23" s="16">
        <f t="shared" si="1"/>
        <v>3577.86</v>
      </c>
      <c r="G23" s="16">
        <f t="shared" si="2"/>
        <v>3500.48</v>
      </c>
      <c r="H23" s="15">
        <f t="shared" si="3"/>
        <v>13541.46</v>
      </c>
      <c r="I23" s="15">
        <f t="shared" si="4"/>
        <v>17410</v>
      </c>
      <c r="J23" s="15">
        <f t="shared" si="5"/>
        <v>77.38</v>
      </c>
      <c r="L23" s="43"/>
      <c r="M23" s="44"/>
      <c r="AX23" s="2"/>
      <c r="AY23" s="3"/>
    </row>
    <row r="24" spans="1:51" x14ac:dyDescent="0.3">
      <c r="A24" s="36">
        <v>41</v>
      </c>
      <c r="B24" s="37">
        <v>62855.578800000003</v>
      </c>
      <c r="C24" s="14"/>
      <c r="D24" s="15">
        <f t="shared" si="0"/>
        <v>3771.33</v>
      </c>
      <c r="E24" s="15">
        <f t="shared" si="6"/>
        <v>59084.25</v>
      </c>
      <c r="F24" s="16">
        <f t="shared" si="1"/>
        <v>3545.31</v>
      </c>
      <c r="G24" s="16">
        <f t="shared" si="2"/>
        <v>3469.89</v>
      </c>
      <c r="H24" s="15">
        <f t="shared" si="3"/>
        <v>13199.67</v>
      </c>
      <c r="I24" s="15">
        <f t="shared" si="4"/>
        <v>16971</v>
      </c>
      <c r="J24" s="15">
        <f t="shared" si="5"/>
        <v>75.42</v>
      </c>
      <c r="L24" s="43"/>
      <c r="M24" s="44"/>
      <c r="AX24" s="2"/>
      <c r="AY24" s="3"/>
    </row>
    <row r="25" spans="1:51" x14ac:dyDescent="0.3">
      <c r="A25" s="36">
        <v>40</v>
      </c>
      <c r="B25" s="37">
        <v>61226.998200000009</v>
      </c>
      <c r="C25" s="14"/>
      <c r="D25" s="15">
        <f t="shared" si="0"/>
        <v>3673.62</v>
      </c>
      <c r="E25" s="15">
        <f t="shared" si="6"/>
        <v>57553.38</v>
      </c>
      <c r="F25" s="16">
        <f t="shared" si="1"/>
        <v>3512.74</v>
      </c>
      <c r="G25" s="16">
        <f t="shared" si="2"/>
        <v>3439.27</v>
      </c>
      <c r="H25" s="15">
        <f t="shared" si="3"/>
        <v>12857.67</v>
      </c>
      <c r="I25" s="15">
        <f t="shared" si="4"/>
        <v>16531</v>
      </c>
      <c r="J25" s="15">
        <f t="shared" si="5"/>
        <v>73.47</v>
      </c>
      <c r="L25" s="43"/>
      <c r="M25" s="44"/>
      <c r="AX25" s="2"/>
      <c r="AY25" s="3"/>
    </row>
    <row r="26" spans="1:51" x14ac:dyDescent="0.3">
      <c r="A26" s="36">
        <v>39</v>
      </c>
      <c r="B26" s="37">
        <v>59658.238800000006</v>
      </c>
      <c r="C26" s="14"/>
      <c r="D26" s="15">
        <f t="shared" si="0"/>
        <v>3579.49</v>
      </c>
      <c r="E26" s="15">
        <f t="shared" si="6"/>
        <v>56078.75</v>
      </c>
      <c r="F26" s="16">
        <f t="shared" si="1"/>
        <v>3481.36</v>
      </c>
      <c r="G26" s="16">
        <f t="shared" si="2"/>
        <v>3409.78</v>
      </c>
      <c r="H26" s="15">
        <f t="shared" si="3"/>
        <v>12528.23</v>
      </c>
      <c r="I26" s="15">
        <f t="shared" si="4"/>
        <v>16108</v>
      </c>
      <c r="J26" s="15">
        <f t="shared" si="5"/>
        <v>71.58</v>
      </c>
      <c r="L26" s="43"/>
      <c r="M26" s="44"/>
      <c r="AX26" s="2"/>
      <c r="AY26" s="3"/>
    </row>
    <row r="27" spans="1:51" x14ac:dyDescent="0.3">
      <c r="A27" s="36">
        <v>38</v>
      </c>
      <c r="B27" s="37">
        <v>58114.233000000007</v>
      </c>
      <c r="C27" s="14"/>
      <c r="D27" s="15">
        <f t="shared" si="0"/>
        <v>3486.85</v>
      </c>
      <c r="E27" s="15">
        <f t="shared" si="6"/>
        <v>54627.38</v>
      </c>
      <c r="F27" s="16">
        <f t="shared" si="1"/>
        <v>3450.48</v>
      </c>
      <c r="G27" s="16">
        <f t="shared" si="2"/>
        <v>3380.75</v>
      </c>
      <c r="H27" s="15">
        <f t="shared" si="3"/>
        <v>12203.99</v>
      </c>
      <c r="I27" s="15">
        <f t="shared" si="4"/>
        <v>15691</v>
      </c>
      <c r="J27" s="15">
        <f t="shared" si="5"/>
        <v>69.73</v>
      </c>
      <c r="L27" s="43"/>
      <c r="M27" s="44"/>
      <c r="AX27" s="2"/>
      <c r="AY27" s="3"/>
    </row>
    <row r="28" spans="1:51" x14ac:dyDescent="0.3">
      <c r="A28" s="36">
        <v>37</v>
      </c>
      <c r="B28" s="37">
        <v>56651.707800000004</v>
      </c>
      <c r="C28" s="14"/>
      <c r="D28" s="15">
        <f t="shared" si="0"/>
        <v>3399.1</v>
      </c>
      <c r="E28" s="15">
        <f t="shared" si="6"/>
        <v>53252.61</v>
      </c>
      <c r="F28" s="16">
        <f t="shared" si="1"/>
        <v>3421.23</v>
      </c>
      <c r="G28" s="16">
        <f t="shared" si="2"/>
        <v>3353.25</v>
      </c>
      <c r="H28" s="15">
        <f t="shared" si="3"/>
        <v>11896.86</v>
      </c>
      <c r="I28" s="15">
        <f t="shared" si="4"/>
        <v>15296</v>
      </c>
      <c r="J28" s="15">
        <f t="shared" si="5"/>
        <v>67.98</v>
      </c>
      <c r="L28" s="43"/>
      <c r="M28" s="44"/>
      <c r="AX28" s="2"/>
      <c r="AY28" s="3"/>
    </row>
    <row r="29" spans="1:51" x14ac:dyDescent="0.3">
      <c r="A29" s="36">
        <v>36</v>
      </c>
      <c r="B29" s="37">
        <v>55239.721200000007</v>
      </c>
      <c r="C29" s="14"/>
      <c r="D29" s="15">
        <f t="shared" si="0"/>
        <v>3314.38</v>
      </c>
      <c r="E29" s="15">
        <f t="shared" si="6"/>
        <v>51925.34</v>
      </c>
      <c r="F29" s="16">
        <f t="shared" si="1"/>
        <v>3392.99</v>
      </c>
      <c r="G29" s="16">
        <f t="shared" si="2"/>
        <v>3326.71</v>
      </c>
      <c r="H29" s="15">
        <f t="shared" si="3"/>
        <v>11600.34</v>
      </c>
      <c r="I29" s="15">
        <f t="shared" si="4"/>
        <v>14915</v>
      </c>
      <c r="J29" s="15">
        <f t="shared" si="5"/>
        <v>66.28</v>
      </c>
      <c r="L29" s="43"/>
      <c r="M29" s="44"/>
      <c r="AX29" s="2"/>
      <c r="AY29" s="3"/>
    </row>
    <row r="30" spans="1:51" x14ac:dyDescent="0.3">
      <c r="A30" s="36">
        <v>35</v>
      </c>
      <c r="B30" s="37">
        <v>53840.111400000002</v>
      </c>
      <c r="C30" s="14"/>
      <c r="D30" s="15">
        <f t="shared" si="0"/>
        <v>3230.41</v>
      </c>
      <c r="E30" s="15">
        <f t="shared" si="6"/>
        <v>50609.7</v>
      </c>
      <c r="F30" s="16">
        <f t="shared" si="1"/>
        <v>3365</v>
      </c>
      <c r="G30" s="16">
        <f t="shared" si="2"/>
        <v>3300.39</v>
      </c>
      <c r="H30" s="15">
        <f t="shared" si="3"/>
        <v>11306.42</v>
      </c>
      <c r="I30" s="15">
        <f t="shared" si="4"/>
        <v>14537</v>
      </c>
      <c r="J30" s="15">
        <f t="shared" si="5"/>
        <v>64.61</v>
      </c>
      <c r="L30" s="43"/>
      <c r="M30" s="44"/>
      <c r="AX30" s="2"/>
      <c r="AY30" s="3"/>
    </row>
    <row r="31" spans="1:51" x14ac:dyDescent="0.3">
      <c r="A31" s="36">
        <v>34</v>
      </c>
      <c r="B31" s="37">
        <v>52508.574000000008</v>
      </c>
      <c r="C31" s="14"/>
      <c r="D31" s="15">
        <f t="shared" si="0"/>
        <v>3150.51</v>
      </c>
      <c r="E31" s="15">
        <f t="shared" si="6"/>
        <v>49358.06</v>
      </c>
      <c r="F31" s="16">
        <f t="shared" si="1"/>
        <v>3338.37</v>
      </c>
      <c r="G31" s="16">
        <f t="shared" si="2"/>
        <v>3220.64</v>
      </c>
      <c r="H31" s="15">
        <f t="shared" si="3"/>
        <v>11026.8</v>
      </c>
      <c r="I31" s="15">
        <f t="shared" si="4"/>
        <v>14177</v>
      </c>
      <c r="J31" s="15">
        <f t="shared" si="5"/>
        <v>117.73</v>
      </c>
      <c r="L31" s="43"/>
      <c r="M31" s="44"/>
      <c r="AX31" s="2"/>
      <c r="AY31" s="3"/>
    </row>
    <row r="32" spans="1:51" x14ac:dyDescent="0.3">
      <c r="A32" s="36">
        <v>33</v>
      </c>
      <c r="B32" s="37">
        <v>51220.355400000008</v>
      </c>
      <c r="C32" s="14"/>
      <c r="D32" s="15">
        <f t="shared" si="0"/>
        <v>3073.22</v>
      </c>
      <c r="E32" s="15">
        <f t="shared" si="6"/>
        <v>48147.14</v>
      </c>
      <c r="F32" s="16">
        <f t="shared" si="1"/>
        <v>3312.61</v>
      </c>
      <c r="G32" s="16">
        <f t="shared" si="2"/>
        <v>3123.77</v>
      </c>
      <c r="H32" s="15">
        <f t="shared" si="3"/>
        <v>10756.27</v>
      </c>
      <c r="I32" s="15">
        <f t="shared" si="4"/>
        <v>13829</v>
      </c>
      <c r="J32" s="15">
        <f t="shared" si="5"/>
        <v>188.84</v>
      </c>
      <c r="L32" s="43"/>
      <c r="M32" s="44"/>
      <c r="AX32" s="2"/>
      <c r="AY32" s="3"/>
    </row>
    <row r="33" spans="1:51" x14ac:dyDescent="0.3">
      <c r="A33" s="36">
        <v>32</v>
      </c>
      <c r="B33" s="37">
        <v>50039.402400000006</v>
      </c>
      <c r="C33" s="14"/>
      <c r="D33" s="15">
        <f t="shared" si="0"/>
        <v>3002.36</v>
      </c>
      <c r="E33" s="15">
        <f t="shared" si="6"/>
        <v>47037.04</v>
      </c>
      <c r="F33" s="16">
        <f t="shared" si="1"/>
        <v>3275.15</v>
      </c>
      <c r="G33" s="16">
        <f t="shared" si="2"/>
        <v>3034.96</v>
      </c>
      <c r="H33" s="15">
        <f t="shared" si="3"/>
        <v>10508.27</v>
      </c>
      <c r="I33" s="15">
        <f t="shared" si="4"/>
        <v>13511</v>
      </c>
      <c r="J33" s="15">
        <f t="shared" si="5"/>
        <v>240.19</v>
      </c>
      <c r="L33" s="43"/>
      <c r="M33" s="44"/>
      <c r="AX33" s="2"/>
      <c r="AY33" s="3"/>
    </row>
    <row r="34" spans="1:51" x14ac:dyDescent="0.3">
      <c r="A34" s="36">
        <v>31</v>
      </c>
      <c r="B34" s="37">
        <v>48864.637800000004</v>
      </c>
      <c r="C34" s="14"/>
      <c r="D34" s="15">
        <f t="shared" si="0"/>
        <v>2931.88</v>
      </c>
      <c r="E34" s="15">
        <f t="shared" si="6"/>
        <v>45932.76</v>
      </c>
      <c r="F34" s="16">
        <f t="shared" si="1"/>
        <v>3181.17</v>
      </c>
      <c r="G34" s="16">
        <f t="shared" si="2"/>
        <v>2946.62</v>
      </c>
      <c r="H34" s="15">
        <f t="shared" si="3"/>
        <v>10261.57</v>
      </c>
      <c r="I34" s="15">
        <f t="shared" si="4"/>
        <v>13193</v>
      </c>
      <c r="J34" s="15">
        <f t="shared" si="5"/>
        <v>234.55</v>
      </c>
      <c r="L34" s="43"/>
      <c r="M34" s="44"/>
      <c r="AX34" s="2"/>
      <c r="AY34" s="3"/>
    </row>
    <row r="35" spans="1:51" x14ac:dyDescent="0.3">
      <c r="A35" s="36">
        <v>30</v>
      </c>
      <c r="B35" s="37">
        <v>47799.201600000008</v>
      </c>
      <c r="C35" s="14"/>
      <c r="D35" s="15">
        <f t="shared" si="0"/>
        <v>2867.95</v>
      </c>
      <c r="E35" s="15">
        <f t="shared" si="6"/>
        <v>44931.25</v>
      </c>
      <c r="F35" s="16">
        <f t="shared" si="1"/>
        <v>3095.94</v>
      </c>
      <c r="G35" s="16">
        <f t="shared" si="2"/>
        <v>2866.5</v>
      </c>
      <c r="H35" s="15">
        <f t="shared" si="3"/>
        <v>10037.83</v>
      </c>
      <c r="I35" s="15">
        <f t="shared" si="4"/>
        <v>12906</v>
      </c>
      <c r="J35" s="15">
        <f t="shared" si="5"/>
        <v>229.44</v>
      </c>
      <c r="L35" s="43"/>
      <c r="M35" s="44"/>
      <c r="AX35" s="2"/>
      <c r="AY35" s="3"/>
    </row>
    <row r="36" spans="1:51" x14ac:dyDescent="0.3">
      <c r="A36" s="36">
        <v>29</v>
      </c>
      <c r="B36" s="37">
        <v>46744.079400000002</v>
      </c>
      <c r="C36" s="14"/>
      <c r="D36" s="15">
        <f t="shared" si="0"/>
        <v>2804.64</v>
      </c>
      <c r="E36" s="15">
        <f t="shared" si="6"/>
        <v>43939.44</v>
      </c>
      <c r="F36" s="16">
        <f t="shared" si="1"/>
        <v>3011.53</v>
      </c>
      <c r="G36" s="16">
        <f t="shared" si="2"/>
        <v>2787.16</v>
      </c>
      <c r="H36" s="15">
        <f t="shared" si="3"/>
        <v>9816.26</v>
      </c>
      <c r="I36" s="15">
        <f t="shared" si="4"/>
        <v>12621</v>
      </c>
      <c r="J36" s="15">
        <f t="shared" si="5"/>
        <v>224.37</v>
      </c>
      <c r="L36" s="43"/>
      <c r="M36" s="44"/>
      <c r="AX36" s="2"/>
      <c r="AY36" s="3"/>
    </row>
    <row r="37" spans="1:51" x14ac:dyDescent="0.3">
      <c r="A37" s="36">
        <v>28</v>
      </c>
      <c r="B37" s="37">
        <v>45700.302600000003</v>
      </c>
      <c r="C37" s="14"/>
      <c r="D37" s="15">
        <f t="shared" si="0"/>
        <v>2742.02</v>
      </c>
      <c r="E37" s="15">
        <f t="shared" si="6"/>
        <v>42958.28</v>
      </c>
      <c r="F37" s="16">
        <f t="shared" si="1"/>
        <v>2928.02</v>
      </c>
      <c r="G37" s="16">
        <f t="shared" si="2"/>
        <v>2708.66</v>
      </c>
      <c r="H37" s="15">
        <f t="shared" si="3"/>
        <v>9597.06</v>
      </c>
      <c r="I37" s="15">
        <f t="shared" si="4"/>
        <v>12339</v>
      </c>
      <c r="J37" s="15">
        <f t="shared" si="5"/>
        <v>219.36</v>
      </c>
      <c r="L37" s="43"/>
      <c r="M37" s="44"/>
      <c r="AX37" s="2"/>
      <c r="AY37" s="3"/>
    </row>
    <row r="38" spans="1:51" x14ac:dyDescent="0.3">
      <c r="A38" s="36">
        <v>27</v>
      </c>
      <c r="B38" s="37">
        <v>44721.504000000001</v>
      </c>
      <c r="C38" s="14"/>
      <c r="D38" s="15">
        <f t="shared" si="0"/>
        <v>2683.29</v>
      </c>
      <c r="E38" s="15">
        <f t="shared" si="6"/>
        <v>42038.21</v>
      </c>
      <c r="F38" s="16">
        <f t="shared" si="1"/>
        <v>2849.72</v>
      </c>
      <c r="G38" s="16">
        <f t="shared" si="2"/>
        <v>2635.06</v>
      </c>
      <c r="H38" s="15">
        <f t="shared" si="3"/>
        <v>9391.52</v>
      </c>
      <c r="I38" s="15">
        <f t="shared" si="4"/>
        <v>12075</v>
      </c>
      <c r="J38" s="15">
        <f t="shared" si="5"/>
        <v>214.66</v>
      </c>
      <c r="L38" s="43"/>
      <c r="M38" s="44"/>
      <c r="AX38" s="2"/>
      <c r="AY38" s="3"/>
    </row>
    <row r="39" spans="1:51" x14ac:dyDescent="0.3">
      <c r="A39" s="36">
        <v>26</v>
      </c>
      <c r="B39" s="37">
        <v>43710.732000000004</v>
      </c>
      <c r="C39" s="14"/>
      <c r="D39" s="15">
        <f t="shared" si="0"/>
        <v>2622.64</v>
      </c>
      <c r="E39" s="15">
        <f t="shared" si="6"/>
        <v>41088.089999999997</v>
      </c>
      <c r="F39" s="16">
        <f t="shared" si="1"/>
        <v>2768.86</v>
      </c>
      <c r="G39" s="16">
        <f t="shared" si="2"/>
        <v>2559.0500000000002</v>
      </c>
      <c r="H39" s="15">
        <f t="shared" si="3"/>
        <v>9179.25</v>
      </c>
      <c r="I39" s="15">
        <f t="shared" si="4"/>
        <v>11802</v>
      </c>
      <c r="J39" s="15">
        <f t="shared" si="5"/>
        <v>209.81</v>
      </c>
      <c r="L39" s="43"/>
      <c r="M39" s="44"/>
      <c r="AX39" s="2"/>
      <c r="AY39" s="3"/>
    </row>
    <row r="40" spans="1:51" x14ac:dyDescent="0.3">
      <c r="A40" s="36">
        <v>25</v>
      </c>
      <c r="B40" s="37">
        <v>42791.754600000007</v>
      </c>
      <c r="C40" s="14"/>
      <c r="D40" s="15">
        <f t="shared" si="0"/>
        <v>2567.5100000000002</v>
      </c>
      <c r="E40" s="15">
        <f t="shared" si="6"/>
        <v>40224.239999999998</v>
      </c>
      <c r="F40" s="16">
        <f t="shared" si="1"/>
        <v>2695.34</v>
      </c>
      <c r="G40" s="16">
        <f t="shared" si="2"/>
        <v>2489.94</v>
      </c>
      <c r="H40" s="15">
        <f t="shared" si="3"/>
        <v>8986.27</v>
      </c>
      <c r="I40" s="15">
        <f t="shared" si="4"/>
        <v>11554</v>
      </c>
      <c r="J40" s="15">
        <f t="shared" si="5"/>
        <v>205.4</v>
      </c>
      <c r="L40" s="43"/>
      <c r="M40" s="44"/>
      <c r="AX40" s="2"/>
      <c r="AY40" s="3"/>
    </row>
    <row r="41" spans="1:51" x14ac:dyDescent="0.3">
      <c r="A41" s="36">
        <v>24</v>
      </c>
      <c r="B41" s="37">
        <v>41917.127400000005</v>
      </c>
      <c r="C41" s="14"/>
      <c r="D41" s="15">
        <f t="shared" si="0"/>
        <v>2515.0300000000002</v>
      </c>
      <c r="E41" s="15">
        <f t="shared" si="6"/>
        <v>39402.1</v>
      </c>
      <c r="F41" s="16">
        <f t="shared" si="1"/>
        <v>2625.37</v>
      </c>
      <c r="G41" s="16">
        <f t="shared" si="2"/>
        <v>2424.17</v>
      </c>
      <c r="H41" s="15">
        <f t="shared" si="3"/>
        <v>8802.6</v>
      </c>
      <c r="I41" s="15">
        <f t="shared" si="4"/>
        <v>11318</v>
      </c>
      <c r="J41" s="15">
        <f t="shared" si="5"/>
        <v>201.2</v>
      </c>
      <c r="L41" s="43"/>
      <c r="M41" s="44"/>
      <c r="AX41" s="2"/>
      <c r="AY41" s="3"/>
    </row>
    <row r="42" spans="1:51" x14ac:dyDescent="0.3">
      <c r="A42" s="36">
        <v>23</v>
      </c>
      <c r="B42" s="37">
        <v>41032.186200000004</v>
      </c>
      <c r="C42" s="14"/>
      <c r="D42" s="15">
        <f t="shared" si="0"/>
        <v>2461.9299999999998</v>
      </c>
      <c r="E42" s="15">
        <f t="shared" si="6"/>
        <v>38570.26</v>
      </c>
      <c r="F42" s="16">
        <f t="shared" si="1"/>
        <v>2554.5700000000002</v>
      </c>
      <c r="G42" s="16">
        <f t="shared" si="2"/>
        <v>2357.62</v>
      </c>
      <c r="H42" s="15">
        <f t="shared" si="3"/>
        <v>8616.76</v>
      </c>
      <c r="I42" s="15">
        <f t="shared" si="4"/>
        <v>11079</v>
      </c>
      <c r="J42" s="15">
        <f t="shared" si="5"/>
        <v>196.95</v>
      </c>
      <c r="L42" s="43"/>
      <c r="M42" s="44"/>
      <c r="AX42" s="2"/>
      <c r="AY42" s="3"/>
    </row>
    <row r="43" spans="1:51" x14ac:dyDescent="0.3">
      <c r="A43" s="36">
        <v>22</v>
      </c>
      <c r="B43" s="37">
        <v>40200.877800000002</v>
      </c>
      <c r="C43" s="14"/>
      <c r="D43" s="15">
        <f t="shared" si="0"/>
        <v>2412.0500000000002</v>
      </c>
      <c r="E43" s="15">
        <f t="shared" si="6"/>
        <v>37788.83</v>
      </c>
      <c r="F43" s="16">
        <f t="shared" si="1"/>
        <v>2488.0700000000002</v>
      </c>
      <c r="G43" s="16">
        <f t="shared" si="2"/>
        <v>2295.11</v>
      </c>
      <c r="H43" s="15">
        <f t="shared" si="3"/>
        <v>8442.18</v>
      </c>
      <c r="I43" s="15">
        <f t="shared" si="4"/>
        <v>10854</v>
      </c>
      <c r="J43" s="15">
        <f t="shared" si="5"/>
        <v>192.96</v>
      </c>
      <c r="L43" s="43"/>
      <c r="M43" s="44"/>
      <c r="AX43" s="2"/>
      <c r="AY43" s="3"/>
    </row>
    <row r="44" spans="1:51" x14ac:dyDescent="0.3">
      <c r="A44" s="36">
        <v>21</v>
      </c>
      <c r="B44" s="37">
        <v>39378.852000000006</v>
      </c>
      <c r="C44" s="14"/>
      <c r="D44" s="15">
        <f t="shared" si="0"/>
        <v>2362.73</v>
      </c>
      <c r="E44" s="15">
        <f t="shared" si="6"/>
        <v>37016.120000000003</v>
      </c>
      <c r="F44" s="16">
        <f t="shared" si="1"/>
        <v>2422.31</v>
      </c>
      <c r="G44" s="16">
        <f t="shared" si="2"/>
        <v>2233.29</v>
      </c>
      <c r="H44" s="15">
        <f t="shared" si="3"/>
        <v>8269.56</v>
      </c>
      <c r="I44" s="15">
        <f t="shared" si="4"/>
        <v>10632</v>
      </c>
      <c r="J44" s="15">
        <f t="shared" si="5"/>
        <v>189.02</v>
      </c>
      <c r="L44" s="43"/>
      <c r="M44" s="44"/>
      <c r="AX44" s="2"/>
      <c r="AY44" s="3"/>
    </row>
    <row r="45" spans="1:51" x14ac:dyDescent="0.3">
      <c r="A45" s="36">
        <v>20</v>
      </c>
      <c r="B45" s="37">
        <v>38578.4856</v>
      </c>
      <c r="C45" s="14"/>
      <c r="D45" s="15">
        <f t="shared" ref="D45:D64" si="7">ROUND(PensionableSalary*SAUL_Care_Ee_conts,2)</f>
        <v>2314.71</v>
      </c>
      <c r="E45" s="15">
        <f t="shared" ref="E45:E64" si="8">ROUND(+PensionableSalary-Ee_StandardConts,2)</f>
        <v>36263.78</v>
      </c>
      <c r="F45" s="16">
        <f t="shared" ref="F45:F64" si="9">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2358.2800000000002</v>
      </c>
      <c r="G45" s="16">
        <f t="shared" ref="G45:G64" si="10">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2173.1</v>
      </c>
      <c r="H45" s="15">
        <f t="shared" ref="H45:H64" si="11">ROUND(PensionableSalary*SAUL_Care_Er_conts,2)</f>
        <v>8101.48</v>
      </c>
      <c r="I45" s="15">
        <f t="shared" ref="I45:I64" si="12">ROUND(Ee_StandardConts+Er_StandardCont,0)</f>
        <v>10416</v>
      </c>
      <c r="J45" s="15">
        <f t="shared" ref="J45:J64" si="13">ROUND(+Ee_NICs_nonPenSMART-Ee_NICs_PenSmart,2)</f>
        <v>185.18</v>
      </c>
      <c r="L45" s="43"/>
      <c r="M45" s="44"/>
      <c r="AX45" s="2"/>
      <c r="AY45" s="3"/>
    </row>
    <row r="46" spans="1:51" x14ac:dyDescent="0.3">
      <c r="A46" s="36">
        <v>19</v>
      </c>
      <c r="B46" s="37">
        <v>37853.411400000005</v>
      </c>
      <c r="C46" s="14"/>
      <c r="D46" s="15">
        <f t="shared" si="7"/>
        <v>2271.1999999999998</v>
      </c>
      <c r="E46" s="15">
        <f t="shared" si="8"/>
        <v>35582.21</v>
      </c>
      <c r="F46" s="16">
        <f t="shared" si="9"/>
        <v>2300.27</v>
      </c>
      <c r="G46" s="16">
        <f t="shared" si="10"/>
        <v>2118.58</v>
      </c>
      <c r="H46" s="15">
        <f t="shared" si="11"/>
        <v>7949.22</v>
      </c>
      <c r="I46" s="15">
        <f t="shared" si="12"/>
        <v>10220</v>
      </c>
      <c r="J46" s="15">
        <f t="shared" si="13"/>
        <v>181.69</v>
      </c>
      <c r="L46" s="43"/>
      <c r="M46" s="44"/>
      <c r="AX46" s="2"/>
      <c r="AY46" s="3"/>
    </row>
    <row r="47" spans="1:51" x14ac:dyDescent="0.3">
      <c r="A47" s="36">
        <v>18</v>
      </c>
      <c r="B47" s="37">
        <v>37085.018400000001</v>
      </c>
      <c r="C47" s="14"/>
      <c r="D47" s="15">
        <f t="shared" si="7"/>
        <v>2225.1</v>
      </c>
      <c r="E47" s="15">
        <f t="shared" si="8"/>
        <v>34859.919999999998</v>
      </c>
      <c r="F47" s="16">
        <f t="shared" si="9"/>
        <v>2238.8000000000002</v>
      </c>
      <c r="G47" s="16">
        <f t="shared" si="10"/>
        <v>2060.79</v>
      </c>
      <c r="H47" s="15">
        <f t="shared" si="11"/>
        <v>7787.85</v>
      </c>
      <c r="I47" s="15">
        <f t="shared" si="12"/>
        <v>10013</v>
      </c>
      <c r="J47" s="15">
        <f t="shared" si="13"/>
        <v>178.01</v>
      </c>
      <c r="L47" s="43"/>
      <c r="M47" s="44"/>
      <c r="AX47" s="2"/>
      <c r="AY47" s="3"/>
    </row>
    <row r="48" spans="1:51" x14ac:dyDescent="0.3">
      <c r="A48" s="36">
        <v>17</v>
      </c>
      <c r="B48" s="37">
        <v>36380.572200000002</v>
      </c>
      <c r="C48" s="14"/>
      <c r="D48" s="15">
        <f t="shared" si="7"/>
        <v>2182.83</v>
      </c>
      <c r="E48" s="15">
        <f t="shared" si="8"/>
        <v>34197.74</v>
      </c>
      <c r="F48" s="16">
        <f t="shared" si="9"/>
        <v>2182.4499999999998</v>
      </c>
      <c r="G48" s="16">
        <f t="shared" si="10"/>
        <v>2007.82</v>
      </c>
      <c r="H48" s="15">
        <f t="shared" si="11"/>
        <v>7639.92</v>
      </c>
      <c r="I48" s="15">
        <f t="shared" si="12"/>
        <v>9823</v>
      </c>
      <c r="J48" s="15">
        <f t="shared" si="13"/>
        <v>174.63</v>
      </c>
      <c r="L48" s="43"/>
      <c r="M48" s="44"/>
      <c r="AX48" s="2"/>
      <c r="AY48" s="3"/>
    </row>
    <row r="49" spans="1:51" x14ac:dyDescent="0.3">
      <c r="A49" s="36">
        <v>16</v>
      </c>
      <c r="B49" s="37">
        <v>35719.444800000005</v>
      </c>
      <c r="C49" s="14"/>
      <c r="D49" s="15">
        <f t="shared" si="7"/>
        <v>2143.17</v>
      </c>
      <c r="E49" s="15">
        <f t="shared" si="8"/>
        <v>33576.269999999997</v>
      </c>
      <c r="F49" s="16">
        <f t="shared" si="9"/>
        <v>2129.56</v>
      </c>
      <c r="G49" s="16">
        <f t="shared" si="10"/>
        <v>1958.1</v>
      </c>
      <c r="H49" s="15">
        <f t="shared" si="11"/>
        <v>7501.08</v>
      </c>
      <c r="I49" s="15">
        <f t="shared" si="12"/>
        <v>9644</v>
      </c>
      <c r="J49" s="15">
        <f t="shared" si="13"/>
        <v>171.46</v>
      </c>
      <c r="L49" s="43"/>
      <c r="M49" s="44"/>
      <c r="AX49" s="2"/>
      <c r="AY49" s="3"/>
    </row>
    <row r="50" spans="1:51" x14ac:dyDescent="0.3">
      <c r="A50" s="36">
        <v>15</v>
      </c>
      <c r="B50" s="37">
        <v>35058.3174</v>
      </c>
      <c r="C50" s="14"/>
      <c r="D50" s="15">
        <f t="shared" si="7"/>
        <v>2103.5</v>
      </c>
      <c r="E50" s="15">
        <f t="shared" si="8"/>
        <v>32954.82</v>
      </c>
      <c r="F50" s="16">
        <f t="shared" si="9"/>
        <v>2076.67</v>
      </c>
      <c r="G50" s="16">
        <f t="shared" si="10"/>
        <v>1908.39</v>
      </c>
      <c r="H50" s="15">
        <f t="shared" si="11"/>
        <v>7362.25</v>
      </c>
      <c r="I50" s="15">
        <f t="shared" si="12"/>
        <v>9466</v>
      </c>
      <c r="J50" s="15">
        <f t="shared" si="13"/>
        <v>168.28</v>
      </c>
      <c r="L50" s="43"/>
      <c r="M50" s="44"/>
      <c r="AX50" s="2"/>
      <c r="AY50" s="3"/>
    </row>
    <row r="51" spans="1:51" x14ac:dyDescent="0.3">
      <c r="A51" s="36">
        <v>14</v>
      </c>
      <c r="B51" s="37">
        <v>34397.19</v>
      </c>
      <c r="C51" s="14"/>
      <c r="D51" s="15">
        <f t="shared" si="7"/>
        <v>2063.83</v>
      </c>
      <c r="E51" s="15">
        <f t="shared" si="8"/>
        <v>32333.360000000001</v>
      </c>
      <c r="F51" s="16">
        <f t="shared" si="9"/>
        <v>2023.78</v>
      </c>
      <c r="G51" s="16">
        <f t="shared" si="10"/>
        <v>1858.67</v>
      </c>
      <c r="H51" s="15">
        <f t="shared" si="11"/>
        <v>7223.41</v>
      </c>
      <c r="I51" s="15">
        <f t="shared" si="12"/>
        <v>9287</v>
      </c>
      <c r="J51" s="15">
        <f t="shared" si="13"/>
        <v>165.11</v>
      </c>
      <c r="L51" s="43"/>
      <c r="M51" s="44"/>
      <c r="AX51" s="2"/>
      <c r="AY51" s="3"/>
    </row>
    <row r="52" spans="1:51" x14ac:dyDescent="0.3">
      <c r="A52" s="36">
        <v>13</v>
      </c>
      <c r="B52" s="37">
        <v>33810.323400000001</v>
      </c>
      <c r="C52" s="14"/>
      <c r="D52" s="15">
        <f t="shared" si="7"/>
        <v>2028.62</v>
      </c>
      <c r="E52" s="15">
        <f t="shared" si="8"/>
        <v>31781.7</v>
      </c>
      <c r="F52" s="16">
        <f t="shared" si="9"/>
        <v>1976.83</v>
      </c>
      <c r="G52" s="16">
        <f t="shared" si="10"/>
        <v>1814.54</v>
      </c>
      <c r="H52" s="15">
        <f t="shared" si="11"/>
        <v>7100.17</v>
      </c>
      <c r="I52" s="15">
        <f t="shared" si="12"/>
        <v>9129</v>
      </c>
      <c r="J52" s="15">
        <f t="shared" si="13"/>
        <v>162.29</v>
      </c>
      <c r="L52" s="43"/>
      <c r="M52" s="44"/>
      <c r="AX52" s="2"/>
      <c r="AY52" s="3"/>
    </row>
    <row r="53" spans="1:51" x14ac:dyDescent="0.3">
      <c r="A53" s="36">
        <v>12</v>
      </c>
      <c r="B53" s="37">
        <v>33223.4568</v>
      </c>
      <c r="C53" s="14"/>
      <c r="D53" s="15">
        <f t="shared" si="7"/>
        <v>1993.41</v>
      </c>
      <c r="E53" s="15">
        <f t="shared" si="8"/>
        <v>31230.05</v>
      </c>
      <c r="F53" s="16">
        <f t="shared" si="9"/>
        <v>1929.88</v>
      </c>
      <c r="G53" s="16">
        <f t="shared" si="10"/>
        <v>1770.4</v>
      </c>
      <c r="H53" s="15">
        <f t="shared" si="11"/>
        <v>6976.93</v>
      </c>
      <c r="I53" s="15">
        <f t="shared" si="12"/>
        <v>8970</v>
      </c>
      <c r="J53" s="15">
        <f t="shared" si="13"/>
        <v>159.47999999999999</v>
      </c>
      <c r="L53" s="43"/>
      <c r="M53" s="44"/>
      <c r="AX53" s="2"/>
      <c r="AY53" s="3"/>
    </row>
    <row r="54" spans="1:51" x14ac:dyDescent="0.3">
      <c r="A54" s="36">
        <v>11</v>
      </c>
      <c r="B54" s="37">
        <v>32657.218200000003</v>
      </c>
      <c r="C54" s="14"/>
      <c r="D54" s="15">
        <f t="shared" si="7"/>
        <v>1959.43</v>
      </c>
      <c r="E54" s="15">
        <f t="shared" si="8"/>
        <v>30697.79</v>
      </c>
      <c r="F54" s="16">
        <f t="shared" si="9"/>
        <v>1884.58</v>
      </c>
      <c r="G54" s="16">
        <f t="shared" si="10"/>
        <v>1727.82</v>
      </c>
      <c r="H54" s="15">
        <f t="shared" si="11"/>
        <v>6858.02</v>
      </c>
      <c r="I54" s="15">
        <f t="shared" si="12"/>
        <v>8817</v>
      </c>
      <c r="J54" s="15">
        <f t="shared" si="13"/>
        <v>156.76</v>
      </c>
      <c r="L54" s="43"/>
      <c r="M54" s="44"/>
      <c r="AX54" s="2"/>
      <c r="AY54" s="3"/>
    </row>
    <row r="55" spans="1:51" x14ac:dyDescent="0.3">
      <c r="A55" s="36">
        <v>10</v>
      </c>
      <c r="B55" s="37">
        <v>32071.383000000002</v>
      </c>
      <c r="C55" s="14"/>
      <c r="D55" s="15">
        <f t="shared" si="7"/>
        <v>1924.28</v>
      </c>
      <c r="E55" s="15">
        <f t="shared" si="8"/>
        <v>30147.1</v>
      </c>
      <c r="F55" s="16">
        <f t="shared" si="9"/>
        <v>1837.71</v>
      </c>
      <c r="G55" s="16">
        <f t="shared" si="10"/>
        <v>1683.77</v>
      </c>
      <c r="H55" s="15">
        <f t="shared" si="11"/>
        <v>6734.99</v>
      </c>
      <c r="I55" s="15">
        <f t="shared" si="12"/>
        <v>8659</v>
      </c>
      <c r="J55" s="15">
        <f t="shared" si="13"/>
        <v>153.94</v>
      </c>
      <c r="L55" s="43"/>
      <c r="M55" s="44"/>
      <c r="AX55" s="2"/>
      <c r="AY55" s="3"/>
    </row>
    <row r="56" spans="1:51" x14ac:dyDescent="0.3">
      <c r="A56" s="36">
        <v>9</v>
      </c>
      <c r="B56" s="37">
        <v>31548.463200000002</v>
      </c>
      <c r="C56" s="14"/>
      <c r="D56" s="15">
        <f t="shared" si="7"/>
        <v>1892.91</v>
      </c>
      <c r="E56" s="15">
        <f t="shared" si="8"/>
        <v>29655.55</v>
      </c>
      <c r="F56" s="16">
        <f t="shared" si="9"/>
        <v>1795.88</v>
      </c>
      <c r="G56" s="16">
        <f t="shared" si="10"/>
        <v>1644.44</v>
      </c>
      <c r="H56" s="15">
        <f t="shared" si="11"/>
        <v>6625.18</v>
      </c>
      <c r="I56" s="15">
        <f t="shared" si="12"/>
        <v>8518</v>
      </c>
      <c r="J56" s="15">
        <f t="shared" si="13"/>
        <v>151.44</v>
      </c>
      <c r="L56" s="43"/>
      <c r="M56" s="44"/>
      <c r="AX56" s="2"/>
      <c r="AY56" s="3"/>
    </row>
    <row r="57" spans="1:51" x14ac:dyDescent="0.3">
      <c r="A57" s="36">
        <v>8</v>
      </c>
      <c r="B57" s="37">
        <v>31004.915400000002</v>
      </c>
      <c r="C57" s="14"/>
      <c r="D57" s="15">
        <f t="shared" si="7"/>
        <v>1860.29</v>
      </c>
      <c r="E57" s="15">
        <f t="shared" si="8"/>
        <v>29144.63</v>
      </c>
      <c r="F57" s="16">
        <f t="shared" si="9"/>
        <v>1752.39</v>
      </c>
      <c r="G57" s="16">
        <f t="shared" si="10"/>
        <v>1603.57</v>
      </c>
      <c r="H57" s="15">
        <f t="shared" si="11"/>
        <v>6511.03</v>
      </c>
      <c r="I57" s="15">
        <f t="shared" si="12"/>
        <v>8371</v>
      </c>
      <c r="J57" s="15">
        <f t="shared" si="13"/>
        <v>148.82</v>
      </c>
      <c r="L57" s="43"/>
      <c r="M57" s="44"/>
      <c r="AX57" s="2"/>
      <c r="AY57" s="3"/>
    </row>
    <row r="58" spans="1:51" x14ac:dyDescent="0.3">
      <c r="A58" s="36">
        <v>7</v>
      </c>
      <c r="B58" s="37">
        <v>30503.655000000002</v>
      </c>
      <c r="C58" s="14"/>
      <c r="D58" s="15">
        <f t="shared" si="7"/>
        <v>1830.22</v>
      </c>
      <c r="E58" s="15">
        <f t="shared" si="8"/>
        <v>28673.439999999999</v>
      </c>
      <c r="F58" s="16">
        <f t="shared" si="9"/>
        <v>1712.29</v>
      </c>
      <c r="G58" s="16">
        <f t="shared" si="10"/>
        <v>1565.88</v>
      </c>
      <c r="H58" s="15">
        <f t="shared" si="11"/>
        <v>6405.77</v>
      </c>
      <c r="I58" s="15">
        <f t="shared" si="12"/>
        <v>8236</v>
      </c>
      <c r="J58" s="15">
        <f t="shared" si="13"/>
        <v>146.41</v>
      </c>
      <c r="L58" s="43"/>
      <c r="M58" s="44"/>
      <c r="AX58" s="2"/>
      <c r="AY58" s="3"/>
    </row>
    <row r="59" spans="1:51" x14ac:dyDescent="0.3">
      <c r="A59" s="36">
        <v>6</v>
      </c>
      <c r="B59" s="37">
        <v>30012.708600000002</v>
      </c>
      <c r="C59" s="14"/>
      <c r="D59" s="15">
        <f t="shared" si="7"/>
        <v>1800.76</v>
      </c>
      <c r="E59" s="15">
        <f t="shared" si="8"/>
        <v>28211.95</v>
      </c>
      <c r="F59" s="16">
        <f t="shared" si="9"/>
        <v>1673.02</v>
      </c>
      <c r="G59" s="16">
        <f t="shared" si="10"/>
        <v>1528.96</v>
      </c>
      <c r="H59" s="15">
        <f t="shared" si="11"/>
        <v>6302.67</v>
      </c>
      <c r="I59" s="15">
        <f t="shared" si="12"/>
        <v>8103</v>
      </c>
      <c r="J59" s="15">
        <f t="shared" si="13"/>
        <v>144.06</v>
      </c>
      <c r="L59" s="43"/>
      <c r="M59" s="44"/>
      <c r="AX59" s="2"/>
      <c r="AY59" s="3"/>
    </row>
    <row r="60" spans="1:51" x14ac:dyDescent="0.3">
      <c r="A60" s="36">
        <v>5</v>
      </c>
      <c r="B60" s="37">
        <v>29585.709000000003</v>
      </c>
      <c r="C60" s="14"/>
      <c r="D60" s="15">
        <f t="shared" si="7"/>
        <v>1775.14</v>
      </c>
      <c r="E60" s="15">
        <f t="shared" si="8"/>
        <v>27810.57</v>
      </c>
      <c r="F60" s="16">
        <f t="shared" si="9"/>
        <v>1638.86</v>
      </c>
      <c r="G60" s="16">
        <f t="shared" si="10"/>
        <v>1496.85</v>
      </c>
      <c r="H60" s="15">
        <f t="shared" si="11"/>
        <v>6213</v>
      </c>
      <c r="I60" s="15">
        <f t="shared" si="12"/>
        <v>7988</v>
      </c>
      <c r="J60" s="15">
        <f t="shared" si="13"/>
        <v>142.01</v>
      </c>
      <c r="L60" s="43"/>
      <c r="M60" s="44"/>
      <c r="AX60" s="2"/>
      <c r="AY60" s="3"/>
    </row>
    <row r="61" spans="1:51" x14ac:dyDescent="0.3">
      <c r="A61" s="36">
        <v>4</v>
      </c>
      <c r="B61" s="37">
        <v>29148.395400000001</v>
      </c>
      <c r="C61" s="17"/>
      <c r="D61" s="15">
        <f t="shared" si="7"/>
        <v>1748.9</v>
      </c>
      <c r="E61" s="15">
        <f t="shared" si="8"/>
        <v>27399.5</v>
      </c>
      <c r="F61" s="16">
        <f t="shared" si="9"/>
        <v>1603.87</v>
      </c>
      <c r="G61" s="16">
        <f t="shared" si="10"/>
        <v>1463.96</v>
      </c>
      <c r="H61" s="15">
        <f t="shared" si="11"/>
        <v>6121.16</v>
      </c>
      <c r="I61" s="15">
        <f t="shared" si="12"/>
        <v>7870</v>
      </c>
      <c r="J61" s="15">
        <f t="shared" si="13"/>
        <v>139.91</v>
      </c>
      <c r="L61" s="43"/>
      <c r="M61" s="44"/>
      <c r="AX61" s="4"/>
      <c r="AY61" s="5"/>
    </row>
    <row r="62" spans="1:51" x14ac:dyDescent="0.3">
      <c r="A62" s="36">
        <v>3</v>
      </c>
      <c r="B62" s="37">
        <v>29128.798800000004</v>
      </c>
      <c r="C62" s="14"/>
      <c r="D62" s="15">
        <f t="shared" si="7"/>
        <v>1747.73</v>
      </c>
      <c r="E62" s="15">
        <f t="shared" si="8"/>
        <v>27381.07</v>
      </c>
      <c r="F62" s="16">
        <f t="shared" si="9"/>
        <v>1602.3</v>
      </c>
      <c r="G62" s="16">
        <f t="shared" si="10"/>
        <v>1462.49</v>
      </c>
      <c r="H62" s="15">
        <f t="shared" si="11"/>
        <v>6117.05</v>
      </c>
      <c r="I62" s="15">
        <f t="shared" si="12"/>
        <v>7865</v>
      </c>
      <c r="J62" s="15">
        <f t="shared" si="13"/>
        <v>139.81</v>
      </c>
      <c r="L62" s="43"/>
      <c r="M62" s="44"/>
      <c r="AX62" s="2"/>
      <c r="AY62" s="3"/>
    </row>
    <row r="63" spans="1:51" x14ac:dyDescent="0.3">
      <c r="A63" s="36">
        <v>2</v>
      </c>
      <c r="B63" s="37">
        <v>28830.724200000004</v>
      </c>
      <c r="C63" s="14"/>
      <c r="D63" s="15">
        <f t="shared" si="7"/>
        <v>1729.84</v>
      </c>
      <c r="E63" s="15">
        <f t="shared" si="8"/>
        <v>27100.880000000001</v>
      </c>
      <c r="F63" s="16">
        <f t="shared" si="9"/>
        <v>1578.46</v>
      </c>
      <c r="G63" s="16">
        <f t="shared" si="10"/>
        <v>1440.07</v>
      </c>
      <c r="H63" s="15">
        <f t="shared" si="11"/>
        <v>6054.45</v>
      </c>
      <c r="I63" s="15">
        <f t="shared" si="12"/>
        <v>7784</v>
      </c>
      <c r="J63" s="15">
        <f t="shared" si="13"/>
        <v>138.38999999999999</v>
      </c>
      <c r="L63" s="43"/>
      <c r="M63" s="44"/>
      <c r="AX63" s="2"/>
      <c r="AY63" s="3"/>
    </row>
    <row r="64" spans="1:51" x14ac:dyDescent="0.3">
      <c r="A64" s="38">
        <v>1</v>
      </c>
      <c r="B64" s="39">
        <v>28626.507000000001</v>
      </c>
      <c r="C64" s="19"/>
      <c r="D64" s="15">
        <f t="shared" si="7"/>
        <v>1717.59</v>
      </c>
      <c r="E64" s="20">
        <f t="shared" si="8"/>
        <v>26908.92</v>
      </c>
      <c r="F64" s="21">
        <f t="shared" si="9"/>
        <v>1562.12</v>
      </c>
      <c r="G64" s="21">
        <f t="shared" si="10"/>
        <v>1424.71</v>
      </c>
      <c r="H64" s="15">
        <f t="shared" si="11"/>
        <v>6011.57</v>
      </c>
      <c r="I64" s="20">
        <f t="shared" si="12"/>
        <v>7729</v>
      </c>
      <c r="J64" s="20">
        <f t="shared" si="13"/>
        <v>137.41</v>
      </c>
      <c r="L64" s="43"/>
      <c r="M64" s="44"/>
      <c r="AX64" s="2"/>
      <c r="AY64" s="3"/>
    </row>
    <row r="65" spans="1:52" x14ac:dyDescent="0.3">
      <c r="A65" s="100"/>
      <c r="B65" s="101"/>
      <c r="C65" s="101"/>
      <c r="D65" s="101"/>
      <c r="E65" s="101"/>
      <c r="F65" s="101"/>
      <c r="G65" s="101"/>
      <c r="H65" s="101"/>
      <c r="I65" s="101"/>
      <c r="J65" s="101"/>
    </row>
    <row r="66" spans="1:52" x14ac:dyDescent="0.3">
      <c r="A66" s="97" t="s">
        <v>69</v>
      </c>
      <c r="B66" s="109"/>
      <c r="C66" s="109"/>
      <c r="D66" s="109"/>
      <c r="E66" s="109"/>
      <c r="F66" s="109"/>
      <c r="G66" s="109"/>
      <c r="H66" s="109"/>
      <c r="I66" s="109"/>
      <c r="J66" s="109"/>
    </row>
    <row r="67" spans="1:52" x14ac:dyDescent="0.3">
      <c r="A67" s="100"/>
      <c r="B67" s="101"/>
      <c r="C67" s="101"/>
      <c r="D67" s="101"/>
      <c r="E67" s="101"/>
      <c r="F67" s="101"/>
      <c r="G67" s="101"/>
      <c r="H67" s="101"/>
      <c r="I67" s="101"/>
      <c r="J67" s="101"/>
    </row>
    <row r="68" spans="1:52" ht="30.75" customHeight="1" x14ac:dyDescent="0.3">
      <c r="A68" s="105" t="s">
        <v>74</v>
      </c>
      <c r="B68" s="105"/>
      <c r="C68" s="105"/>
      <c r="D68" s="105"/>
      <c r="E68" s="105"/>
      <c r="F68" s="105"/>
      <c r="G68" s="105"/>
      <c r="H68" s="105"/>
      <c r="I68" s="105"/>
      <c r="J68" s="105"/>
    </row>
    <row r="69" spans="1:52" ht="19.5" customHeight="1" x14ac:dyDescent="0.3">
      <c r="A69" s="102" t="s">
        <v>77</v>
      </c>
      <c r="B69" s="103"/>
      <c r="C69" s="103"/>
      <c r="D69" s="103"/>
      <c r="E69" s="103"/>
      <c r="F69" s="103"/>
      <c r="G69" s="103"/>
      <c r="H69" s="103"/>
      <c r="I69" s="103"/>
      <c r="J69" s="103"/>
    </row>
    <row r="70" spans="1:52" x14ac:dyDescent="0.3">
      <c r="A70" s="100"/>
      <c r="B70" s="101"/>
      <c r="C70" s="101"/>
      <c r="D70" s="101"/>
      <c r="E70" s="101"/>
      <c r="F70" s="101"/>
      <c r="G70" s="101"/>
      <c r="H70" s="101"/>
      <c r="I70" s="101"/>
      <c r="J70" s="101"/>
    </row>
    <row r="71" spans="1:52" ht="89.25" customHeight="1" x14ac:dyDescent="0.3">
      <c r="A71" s="24" t="s">
        <v>0</v>
      </c>
      <c r="B71" s="22" t="s">
        <v>2</v>
      </c>
      <c r="C71" s="23"/>
      <c r="D71" s="24" t="str">
        <f>"Employee standard Contribution on salary at "&amp;TEXT(SAUL_Care_Ee_conts,"0%")&amp;" (corresponds to column A of the PensionSMART Ts &amp; Cs)"</f>
        <v>Employee standard Contribution on salary at 6% (corresponds to column A of the PensionSMART Ts &amp; Cs)</v>
      </c>
      <c r="E71" s="24" t="s">
        <v>3</v>
      </c>
      <c r="F71" s="25" t="s">
        <v>38</v>
      </c>
      <c r="G71" s="25" t="s">
        <v>5</v>
      </c>
      <c r="H71" s="24" t="str">
        <f>"Employer's standard contribution at "&amp;TEXT(SAUL_Care_Er_conts,"0%")&amp;" would be (corresponds to column B of the PensionSMART Ts &amp; Cs)"</f>
        <v>Employer's standard contribution at 21% would be (corresponds to column B of the PensionSMART Ts &amp; Cs)</v>
      </c>
      <c r="I71" s="24" t="s">
        <v>39</v>
      </c>
      <c r="J71" s="24" t="s">
        <v>1</v>
      </c>
    </row>
    <row r="72" spans="1:52" x14ac:dyDescent="0.3">
      <c r="A72" s="34">
        <v>52</v>
      </c>
      <c r="B72" s="35">
        <v>80965.931400000001</v>
      </c>
      <c r="C72" s="9"/>
      <c r="D72" s="15">
        <f t="shared" ref="D72:D103" si="14">ROUND(PensionableSalary*SAUL_Care_Ee_conts,2)</f>
        <v>4857.96</v>
      </c>
      <c r="E72" s="15">
        <f t="shared" ref="E72:E103" si="15">ROUND(+PensionableSalary-Ee_StandardConts,2)</f>
        <v>76107.97</v>
      </c>
      <c r="F72" s="16">
        <f t="shared" ref="F72:F103" si="16">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3907.52</v>
      </c>
      <c r="G72" s="16">
        <f t="shared" ref="G72:G103" si="17">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3810.36</v>
      </c>
      <c r="H72" s="15">
        <f t="shared" ref="H72:H103" si="18">ROUND(PensionableSalary*SAUL_Care_Er_conts,2)</f>
        <v>17002.849999999999</v>
      </c>
      <c r="I72" s="15">
        <f t="shared" ref="I72:I103" si="19">ROUND(Ee_StandardConts+Er_StandardCont,0)</f>
        <v>21861</v>
      </c>
      <c r="J72" s="15">
        <f t="shared" ref="J72:J103" si="20">ROUND(+Ee_NICs_nonPenSMART-Ee_NICs_PenSmart,2)</f>
        <v>97.16</v>
      </c>
      <c r="L72" s="43"/>
      <c r="M72" s="44"/>
      <c r="AX72" s="6"/>
      <c r="AY72" s="3"/>
      <c r="AZ72" s="7"/>
    </row>
    <row r="73" spans="1:52" x14ac:dyDescent="0.3">
      <c r="A73" s="36">
        <v>51</v>
      </c>
      <c r="B73" s="37">
        <v>78630.841800000009</v>
      </c>
      <c r="C73" s="13"/>
      <c r="D73" s="15">
        <f t="shared" si="14"/>
        <v>4717.8500000000004</v>
      </c>
      <c r="E73" s="15">
        <f t="shared" si="15"/>
        <v>73912.990000000005</v>
      </c>
      <c r="F73" s="16">
        <f t="shared" si="16"/>
        <v>3860.82</v>
      </c>
      <c r="G73" s="16">
        <f t="shared" si="17"/>
        <v>3766.46</v>
      </c>
      <c r="H73" s="15">
        <f t="shared" si="18"/>
        <v>16512.48</v>
      </c>
      <c r="I73" s="15">
        <f t="shared" si="19"/>
        <v>21230</v>
      </c>
      <c r="J73" s="15">
        <f t="shared" si="20"/>
        <v>94.36</v>
      </c>
      <c r="L73" s="43"/>
      <c r="M73" s="44"/>
      <c r="AX73" s="6"/>
      <c r="AY73" s="3"/>
    </row>
    <row r="74" spans="1:52" x14ac:dyDescent="0.3">
      <c r="A74" s="36">
        <v>50</v>
      </c>
      <c r="B74" s="37">
        <v>76450.462200000009</v>
      </c>
      <c r="C74" s="13"/>
      <c r="D74" s="15">
        <f t="shared" si="14"/>
        <v>4587.03</v>
      </c>
      <c r="E74" s="15">
        <f t="shared" si="15"/>
        <v>71863.429999999993</v>
      </c>
      <c r="F74" s="16">
        <f t="shared" si="16"/>
        <v>3817.21</v>
      </c>
      <c r="G74" s="16">
        <f t="shared" si="17"/>
        <v>3725.47</v>
      </c>
      <c r="H74" s="15">
        <f t="shared" si="18"/>
        <v>16054.6</v>
      </c>
      <c r="I74" s="15">
        <f t="shared" si="19"/>
        <v>20642</v>
      </c>
      <c r="J74" s="15">
        <f t="shared" si="20"/>
        <v>91.74</v>
      </c>
      <c r="L74" s="43"/>
      <c r="M74" s="44"/>
      <c r="AX74" s="6"/>
      <c r="AY74" s="3"/>
    </row>
    <row r="75" spans="1:52" x14ac:dyDescent="0.3">
      <c r="A75" s="36">
        <v>49</v>
      </c>
      <c r="B75" s="37">
        <v>74402.101800000004</v>
      </c>
      <c r="C75" s="13"/>
      <c r="D75" s="15">
        <f t="shared" si="14"/>
        <v>4464.13</v>
      </c>
      <c r="E75" s="15">
        <f t="shared" si="15"/>
        <v>69937.97</v>
      </c>
      <c r="F75" s="16">
        <f t="shared" si="16"/>
        <v>3776.24</v>
      </c>
      <c r="G75" s="16">
        <f t="shared" si="17"/>
        <v>3686.96</v>
      </c>
      <c r="H75" s="15">
        <f t="shared" si="18"/>
        <v>15624.44</v>
      </c>
      <c r="I75" s="15">
        <f t="shared" si="19"/>
        <v>20089</v>
      </c>
      <c r="J75" s="15">
        <f t="shared" si="20"/>
        <v>89.28</v>
      </c>
      <c r="L75" s="43"/>
      <c r="M75" s="44"/>
      <c r="AX75" s="6"/>
      <c r="AY75" s="3"/>
    </row>
    <row r="76" spans="1:52" x14ac:dyDescent="0.3">
      <c r="A76" s="36">
        <v>48</v>
      </c>
      <c r="B76" s="37">
        <v>72333.113400000002</v>
      </c>
      <c r="C76" s="13"/>
      <c r="D76" s="15">
        <f t="shared" si="14"/>
        <v>4339.99</v>
      </c>
      <c r="E76" s="15">
        <f t="shared" si="15"/>
        <v>67993.119999999995</v>
      </c>
      <c r="F76" s="16">
        <f t="shared" si="16"/>
        <v>3734.86</v>
      </c>
      <c r="G76" s="16">
        <f t="shared" si="17"/>
        <v>3648.06</v>
      </c>
      <c r="H76" s="15">
        <f t="shared" si="18"/>
        <v>15189.95</v>
      </c>
      <c r="I76" s="15">
        <f t="shared" si="19"/>
        <v>19530</v>
      </c>
      <c r="J76" s="15">
        <f t="shared" si="20"/>
        <v>86.8</v>
      </c>
      <c r="L76" s="43"/>
      <c r="M76" s="44"/>
      <c r="AX76" s="6"/>
      <c r="AY76" s="3"/>
    </row>
    <row r="77" spans="1:52" x14ac:dyDescent="0.3">
      <c r="A77" s="36">
        <v>47</v>
      </c>
      <c r="B77" s="37">
        <v>70343.54280000001</v>
      </c>
      <c r="C77" s="13"/>
      <c r="D77" s="15">
        <f t="shared" si="14"/>
        <v>4220.6099999999997</v>
      </c>
      <c r="E77" s="15">
        <f t="shared" si="15"/>
        <v>66122.929999999993</v>
      </c>
      <c r="F77" s="16">
        <f t="shared" si="16"/>
        <v>3695.07</v>
      </c>
      <c r="G77" s="16">
        <f t="shared" si="17"/>
        <v>3610.66</v>
      </c>
      <c r="H77" s="15">
        <f t="shared" si="18"/>
        <v>14772.14</v>
      </c>
      <c r="I77" s="15">
        <f t="shared" si="19"/>
        <v>18993</v>
      </c>
      <c r="J77" s="15">
        <f t="shared" si="20"/>
        <v>84.41</v>
      </c>
      <c r="L77" s="43"/>
      <c r="M77" s="44"/>
      <c r="AX77" s="6"/>
      <c r="AY77" s="3"/>
    </row>
    <row r="78" spans="1:52" x14ac:dyDescent="0.3">
      <c r="A78" s="36">
        <v>46</v>
      </c>
      <c r="B78" s="37">
        <v>68392.134000000005</v>
      </c>
      <c r="C78" s="13"/>
      <c r="D78" s="15">
        <f t="shared" si="14"/>
        <v>4103.53</v>
      </c>
      <c r="E78" s="15">
        <f t="shared" si="15"/>
        <v>64288.6</v>
      </c>
      <c r="F78" s="16">
        <f t="shared" si="16"/>
        <v>3656.04</v>
      </c>
      <c r="G78" s="16">
        <f t="shared" si="17"/>
        <v>3573.97</v>
      </c>
      <c r="H78" s="15">
        <f t="shared" si="18"/>
        <v>14362.35</v>
      </c>
      <c r="I78" s="15">
        <f t="shared" si="19"/>
        <v>18466</v>
      </c>
      <c r="J78" s="15">
        <f t="shared" si="20"/>
        <v>82.07</v>
      </c>
      <c r="L78" s="43"/>
      <c r="M78" s="44"/>
      <c r="AX78" s="6"/>
      <c r="AY78" s="3"/>
    </row>
    <row r="79" spans="1:52" x14ac:dyDescent="0.3">
      <c r="A79" s="36">
        <v>45</v>
      </c>
      <c r="B79" s="37">
        <v>66498.483600000007</v>
      </c>
      <c r="C79" s="13"/>
      <c r="D79" s="15">
        <f t="shared" si="14"/>
        <v>3989.91</v>
      </c>
      <c r="E79" s="15">
        <f t="shared" si="15"/>
        <v>62508.57</v>
      </c>
      <c r="F79" s="16">
        <f t="shared" si="16"/>
        <v>3618.17</v>
      </c>
      <c r="G79" s="16">
        <f t="shared" si="17"/>
        <v>3538.37</v>
      </c>
      <c r="H79" s="15">
        <f t="shared" si="18"/>
        <v>13964.68</v>
      </c>
      <c r="I79" s="15">
        <f t="shared" si="19"/>
        <v>17955</v>
      </c>
      <c r="J79" s="15">
        <f t="shared" si="20"/>
        <v>79.8</v>
      </c>
      <c r="L79" s="43"/>
      <c r="M79" s="44"/>
      <c r="AX79" s="6"/>
      <c r="AY79" s="3"/>
    </row>
    <row r="80" spans="1:52" x14ac:dyDescent="0.3">
      <c r="A80" s="36">
        <v>44</v>
      </c>
      <c r="B80" s="37">
        <v>64704.879000000008</v>
      </c>
      <c r="C80" s="13"/>
      <c r="D80" s="15">
        <f t="shared" si="14"/>
        <v>3882.29</v>
      </c>
      <c r="E80" s="15">
        <f t="shared" si="15"/>
        <v>60822.59</v>
      </c>
      <c r="F80" s="16">
        <f t="shared" si="16"/>
        <v>3582.3</v>
      </c>
      <c r="G80" s="16">
        <f t="shared" si="17"/>
        <v>3504.65</v>
      </c>
      <c r="H80" s="15">
        <f t="shared" si="18"/>
        <v>13588.02</v>
      </c>
      <c r="I80" s="15">
        <f t="shared" si="19"/>
        <v>17470</v>
      </c>
      <c r="J80" s="15">
        <f t="shared" si="20"/>
        <v>77.650000000000006</v>
      </c>
      <c r="L80" s="43"/>
      <c r="M80" s="44"/>
      <c r="AX80" s="6"/>
      <c r="AY80" s="3"/>
    </row>
    <row r="81" spans="1:51" x14ac:dyDescent="0.3">
      <c r="A81" s="36">
        <v>43</v>
      </c>
      <c r="B81" s="37">
        <v>62931.902400000006</v>
      </c>
      <c r="C81" s="13"/>
      <c r="D81" s="15">
        <f t="shared" si="14"/>
        <v>3775.91</v>
      </c>
      <c r="E81" s="15">
        <f t="shared" si="15"/>
        <v>59155.99</v>
      </c>
      <c r="F81" s="16">
        <f t="shared" si="16"/>
        <v>3546.84</v>
      </c>
      <c r="G81" s="16">
        <f t="shared" si="17"/>
        <v>3471.32</v>
      </c>
      <c r="H81" s="15">
        <f t="shared" si="18"/>
        <v>13215.7</v>
      </c>
      <c r="I81" s="15">
        <f t="shared" si="19"/>
        <v>16992</v>
      </c>
      <c r="J81" s="15">
        <f t="shared" si="20"/>
        <v>75.52</v>
      </c>
      <c r="L81" s="43"/>
      <c r="M81" s="44"/>
      <c r="AX81" s="6"/>
      <c r="AY81" s="3"/>
    </row>
    <row r="82" spans="1:51" x14ac:dyDescent="0.3">
      <c r="A82" s="36">
        <v>42</v>
      </c>
      <c r="B82" s="37">
        <v>61182.648000000008</v>
      </c>
      <c r="C82" s="13"/>
      <c r="D82" s="15">
        <f t="shared" si="14"/>
        <v>3670.96</v>
      </c>
      <c r="E82" s="15">
        <f t="shared" si="15"/>
        <v>57511.69</v>
      </c>
      <c r="F82" s="16">
        <f t="shared" si="16"/>
        <v>3511.85</v>
      </c>
      <c r="G82" s="16">
        <f t="shared" si="17"/>
        <v>3438.43</v>
      </c>
      <c r="H82" s="15">
        <f t="shared" si="18"/>
        <v>12848.36</v>
      </c>
      <c r="I82" s="15">
        <f t="shared" si="19"/>
        <v>16519</v>
      </c>
      <c r="J82" s="15">
        <f t="shared" si="20"/>
        <v>73.42</v>
      </c>
      <c r="L82" s="43"/>
      <c r="M82" s="44"/>
      <c r="AX82" s="6"/>
      <c r="AY82" s="3"/>
    </row>
    <row r="83" spans="1:51" x14ac:dyDescent="0.3">
      <c r="A83" s="36">
        <v>41</v>
      </c>
      <c r="B83" s="37">
        <v>59555.098800000007</v>
      </c>
      <c r="C83" s="13"/>
      <c r="D83" s="15">
        <f t="shared" si="14"/>
        <v>3573.31</v>
      </c>
      <c r="E83" s="15">
        <f t="shared" si="15"/>
        <v>55981.79</v>
      </c>
      <c r="F83" s="16">
        <f t="shared" si="16"/>
        <v>3479.3</v>
      </c>
      <c r="G83" s="16">
        <f t="shared" si="17"/>
        <v>3407.84</v>
      </c>
      <c r="H83" s="15">
        <f t="shared" si="18"/>
        <v>12506.57</v>
      </c>
      <c r="I83" s="15">
        <f t="shared" si="19"/>
        <v>16080</v>
      </c>
      <c r="J83" s="15">
        <f t="shared" si="20"/>
        <v>71.459999999999994</v>
      </c>
      <c r="L83" s="43"/>
      <c r="M83" s="44"/>
      <c r="AX83" s="6"/>
      <c r="AY83" s="3"/>
    </row>
    <row r="84" spans="1:51" x14ac:dyDescent="0.3">
      <c r="A84" s="36">
        <v>40</v>
      </c>
      <c r="B84" s="37">
        <v>57926.518200000006</v>
      </c>
      <c r="C84" s="13"/>
      <c r="D84" s="15">
        <f t="shared" si="14"/>
        <v>3475.59</v>
      </c>
      <c r="E84" s="15">
        <f t="shared" si="15"/>
        <v>54450.93</v>
      </c>
      <c r="F84" s="16">
        <f t="shared" si="16"/>
        <v>3446.73</v>
      </c>
      <c r="G84" s="16">
        <f t="shared" si="17"/>
        <v>3377.22</v>
      </c>
      <c r="H84" s="15">
        <f t="shared" si="18"/>
        <v>12164.57</v>
      </c>
      <c r="I84" s="15">
        <f t="shared" si="19"/>
        <v>15640</v>
      </c>
      <c r="J84" s="15">
        <f t="shared" si="20"/>
        <v>69.510000000000005</v>
      </c>
      <c r="L84" s="43"/>
      <c r="M84" s="44"/>
      <c r="AX84" s="6"/>
      <c r="AY84" s="3"/>
    </row>
    <row r="85" spans="1:51" x14ac:dyDescent="0.3">
      <c r="A85" s="36">
        <v>39</v>
      </c>
      <c r="B85" s="37">
        <v>56357.758800000003</v>
      </c>
      <c r="C85" s="13"/>
      <c r="D85" s="15">
        <f t="shared" si="14"/>
        <v>3381.47</v>
      </c>
      <c r="E85" s="15">
        <f t="shared" si="15"/>
        <v>52976.29</v>
      </c>
      <c r="F85" s="16">
        <f t="shared" si="16"/>
        <v>3415.36</v>
      </c>
      <c r="G85" s="16">
        <f t="shared" si="17"/>
        <v>3347.73</v>
      </c>
      <c r="H85" s="15">
        <f t="shared" si="18"/>
        <v>11835.13</v>
      </c>
      <c r="I85" s="15">
        <f t="shared" si="19"/>
        <v>15217</v>
      </c>
      <c r="J85" s="15">
        <f t="shared" si="20"/>
        <v>67.63</v>
      </c>
      <c r="L85" s="43"/>
      <c r="M85" s="44"/>
      <c r="AX85" s="6"/>
      <c r="AY85" s="3"/>
    </row>
    <row r="86" spans="1:51" x14ac:dyDescent="0.3">
      <c r="A86" s="36">
        <v>38</v>
      </c>
      <c r="B86" s="37">
        <v>54813.753000000004</v>
      </c>
      <c r="C86" s="13"/>
      <c r="D86" s="15">
        <f t="shared" si="14"/>
        <v>3288.83</v>
      </c>
      <c r="E86" s="15">
        <f t="shared" si="15"/>
        <v>51524.92</v>
      </c>
      <c r="F86" s="16">
        <f t="shared" si="16"/>
        <v>3384.48</v>
      </c>
      <c r="G86" s="16">
        <f t="shared" si="17"/>
        <v>3318.7</v>
      </c>
      <c r="H86" s="15">
        <f t="shared" si="18"/>
        <v>11510.89</v>
      </c>
      <c r="I86" s="15">
        <f t="shared" si="19"/>
        <v>14800</v>
      </c>
      <c r="J86" s="15">
        <f t="shared" si="20"/>
        <v>65.78</v>
      </c>
      <c r="L86" s="43"/>
      <c r="M86" s="44"/>
      <c r="AX86" s="6"/>
      <c r="AY86" s="3"/>
    </row>
    <row r="87" spans="1:51" x14ac:dyDescent="0.3">
      <c r="A87" s="36">
        <v>37</v>
      </c>
      <c r="B87" s="37">
        <v>53351.227800000008</v>
      </c>
      <c r="C87" s="13"/>
      <c r="D87" s="15">
        <f t="shared" si="14"/>
        <v>3201.07</v>
      </c>
      <c r="E87" s="15">
        <f t="shared" si="15"/>
        <v>50150.16</v>
      </c>
      <c r="F87" s="16">
        <f t="shared" si="16"/>
        <v>3355.22</v>
      </c>
      <c r="G87" s="16">
        <f t="shared" si="17"/>
        <v>3284.01</v>
      </c>
      <c r="H87" s="15">
        <f t="shared" si="18"/>
        <v>11203.76</v>
      </c>
      <c r="I87" s="15">
        <f t="shared" si="19"/>
        <v>14405</v>
      </c>
      <c r="J87" s="15">
        <f t="shared" si="20"/>
        <v>71.209999999999994</v>
      </c>
      <c r="L87" s="43"/>
      <c r="M87" s="44"/>
      <c r="AX87" s="6"/>
      <c r="AY87" s="3"/>
    </row>
    <row r="88" spans="1:51" x14ac:dyDescent="0.3">
      <c r="A88" s="36">
        <v>36</v>
      </c>
      <c r="B88" s="37">
        <v>51939.241200000004</v>
      </c>
      <c r="C88" s="13"/>
      <c r="D88" s="15">
        <f t="shared" si="14"/>
        <v>3116.35</v>
      </c>
      <c r="E88" s="15">
        <f t="shared" si="15"/>
        <v>48822.89</v>
      </c>
      <c r="F88" s="16">
        <f t="shared" si="16"/>
        <v>3326.98</v>
      </c>
      <c r="G88" s="16">
        <f t="shared" si="17"/>
        <v>3177.83</v>
      </c>
      <c r="H88" s="15">
        <f t="shared" si="18"/>
        <v>10907.24</v>
      </c>
      <c r="I88" s="15">
        <f t="shared" si="19"/>
        <v>14024</v>
      </c>
      <c r="J88" s="15">
        <f t="shared" si="20"/>
        <v>149.15</v>
      </c>
      <c r="L88" s="43"/>
      <c r="M88" s="44"/>
      <c r="AX88" s="6"/>
      <c r="AY88" s="3"/>
    </row>
    <row r="89" spans="1:51" x14ac:dyDescent="0.3">
      <c r="A89" s="36">
        <v>35</v>
      </c>
      <c r="B89" s="37">
        <v>50539.631400000006</v>
      </c>
      <c r="C89" s="13"/>
      <c r="D89" s="15">
        <f t="shared" si="14"/>
        <v>3032.38</v>
      </c>
      <c r="E89" s="15">
        <f t="shared" si="15"/>
        <v>47507.25</v>
      </c>
      <c r="F89" s="16">
        <f t="shared" si="16"/>
        <v>3298.99</v>
      </c>
      <c r="G89" s="16">
        <f t="shared" si="17"/>
        <v>3072.58</v>
      </c>
      <c r="H89" s="15">
        <f t="shared" si="18"/>
        <v>10613.32</v>
      </c>
      <c r="I89" s="15">
        <f t="shared" si="19"/>
        <v>13646</v>
      </c>
      <c r="J89" s="15">
        <f t="shared" si="20"/>
        <v>226.41</v>
      </c>
      <c r="L89" s="43"/>
      <c r="M89" s="44"/>
      <c r="AX89" s="6"/>
      <c r="AY89" s="3"/>
    </row>
    <row r="90" spans="1:51" x14ac:dyDescent="0.3">
      <c r="A90" s="36">
        <v>34</v>
      </c>
      <c r="B90" s="37">
        <v>49208.094000000005</v>
      </c>
      <c r="C90" s="13"/>
      <c r="D90" s="15">
        <f t="shared" si="14"/>
        <v>2952.49</v>
      </c>
      <c r="E90" s="15">
        <f t="shared" si="15"/>
        <v>46255.6</v>
      </c>
      <c r="F90" s="16">
        <f t="shared" si="16"/>
        <v>3208.65</v>
      </c>
      <c r="G90" s="16">
        <f t="shared" si="17"/>
        <v>2972.45</v>
      </c>
      <c r="H90" s="15">
        <f t="shared" si="18"/>
        <v>10333.700000000001</v>
      </c>
      <c r="I90" s="15">
        <f t="shared" si="19"/>
        <v>13286</v>
      </c>
      <c r="J90" s="15">
        <f t="shared" si="20"/>
        <v>236.2</v>
      </c>
      <c r="L90" s="43"/>
      <c r="M90" s="44"/>
      <c r="AX90" s="6"/>
      <c r="AY90" s="3"/>
    </row>
    <row r="91" spans="1:51" x14ac:dyDescent="0.3">
      <c r="A91" s="36">
        <v>33</v>
      </c>
      <c r="B91" s="37">
        <v>47919.875400000004</v>
      </c>
      <c r="C91" s="13"/>
      <c r="D91" s="15">
        <f t="shared" si="14"/>
        <v>2875.19</v>
      </c>
      <c r="E91" s="15">
        <f t="shared" si="15"/>
        <v>45044.69</v>
      </c>
      <c r="F91" s="16">
        <f t="shared" si="16"/>
        <v>3105.59</v>
      </c>
      <c r="G91" s="16">
        <f t="shared" si="17"/>
        <v>2875.58</v>
      </c>
      <c r="H91" s="15">
        <f t="shared" si="18"/>
        <v>10063.17</v>
      </c>
      <c r="I91" s="15">
        <f t="shared" si="19"/>
        <v>12938</v>
      </c>
      <c r="J91" s="15">
        <f t="shared" si="20"/>
        <v>230.01</v>
      </c>
      <c r="L91" s="43"/>
      <c r="M91" s="44"/>
      <c r="AX91" s="6"/>
      <c r="AY91" s="3"/>
    </row>
    <row r="92" spans="1:51" x14ac:dyDescent="0.3">
      <c r="A92" s="36">
        <v>32</v>
      </c>
      <c r="B92" s="37">
        <v>46738.922400000003</v>
      </c>
      <c r="C92" s="13"/>
      <c r="D92" s="15">
        <f t="shared" si="14"/>
        <v>2804.34</v>
      </c>
      <c r="E92" s="15">
        <f t="shared" si="15"/>
        <v>43934.58</v>
      </c>
      <c r="F92" s="16">
        <f t="shared" si="16"/>
        <v>3011.11</v>
      </c>
      <c r="G92" s="16">
        <f t="shared" si="17"/>
        <v>2786.77</v>
      </c>
      <c r="H92" s="15">
        <f t="shared" si="18"/>
        <v>9815.17</v>
      </c>
      <c r="I92" s="15">
        <f t="shared" si="19"/>
        <v>12620</v>
      </c>
      <c r="J92" s="15">
        <f t="shared" si="20"/>
        <v>224.34</v>
      </c>
      <c r="L92" s="43"/>
      <c r="M92" s="44"/>
      <c r="AX92" s="6"/>
      <c r="AY92" s="3"/>
    </row>
    <row r="93" spans="1:51" x14ac:dyDescent="0.3">
      <c r="A93" s="36">
        <v>31</v>
      </c>
      <c r="B93" s="37">
        <v>45564.157800000001</v>
      </c>
      <c r="C93" s="13"/>
      <c r="D93" s="15">
        <f t="shared" si="14"/>
        <v>2733.85</v>
      </c>
      <c r="E93" s="15">
        <f t="shared" si="15"/>
        <v>42830.31</v>
      </c>
      <c r="F93" s="16">
        <f t="shared" si="16"/>
        <v>2917.13</v>
      </c>
      <c r="G93" s="16">
        <f t="shared" si="17"/>
        <v>2698.42</v>
      </c>
      <c r="H93" s="15">
        <f t="shared" si="18"/>
        <v>9568.4699999999993</v>
      </c>
      <c r="I93" s="15">
        <f t="shared" si="19"/>
        <v>12302</v>
      </c>
      <c r="J93" s="15">
        <f t="shared" si="20"/>
        <v>218.71</v>
      </c>
      <c r="L93" s="43"/>
      <c r="M93" s="44"/>
      <c r="AX93" s="6"/>
      <c r="AY93" s="3"/>
    </row>
    <row r="94" spans="1:51" x14ac:dyDescent="0.3">
      <c r="A94" s="36">
        <v>30</v>
      </c>
      <c r="B94" s="37">
        <v>44498.721600000004</v>
      </c>
      <c r="C94" s="13"/>
      <c r="D94" s="15">
        <f t="shared" si="14"/>
        <v>2669.92</v>
      </c>
      <c r="E94" s="15">
        <f t="shared" si="15"/>
        <v>41828.800000000003</v>
      </c>
      <c r="F94" s="16">
        <f t="shared" si="16"/>
        <v>2831.9</v>
      </c>
      <c r="G94" s="16">
        <f t="shared" si="17"/>
        <v>2618.3000000000002</v>
      </c>
      <c r="H94" s="15">
        <f t="shared" si="18"/>
        <v>9344.73</v>
      </c>
      <c r="I94" s="15">
        <f t="shared" si="19"/>
        <v>12015</v>
      </c>
      <c r="J94" s="15">
        <f t="shared" si="20"/>
        <v>213.6</v>
      </c>
      <c r="L94" s="43"/>
      <c r="M94" s="44"/>
      <c r="AX94" s="6"/>
      <c r="AY94" s="3"/>
    </row>
    <row r="95" spans="1:51" x14ac:dyDescent="0.3">
      <c r="A95" s="36">
        <v>29</v>
      </c>
      <c r="B95" s="37">
        <v>43443.599400000006</v>
      </c>
      <c r="C95" s="13"/>
      <c r="D95" s="15">
        <f t="shared" si="14"/>
        <v>2606.62</v>
      </c>
      <c r="E95" s="15">
        <f t="shared" si="15"/>
        <v>40836.980000000003</v>
      </c>
      <c r="F95" s="16">
        <f t="shared" si="16"/>
        <v>2747.49</v>
      </c>
      <c r="G95" s="16">
        <f t="shared" si="17"/>
        <v>2538.96</v>
      </c>
      <c r="H95" s="15">
        <f t="shared" si="18"/>
        <v>9123.16</v>
      </c>
      <c r="I95" s="15">
        <f t="shared" si="19"/>
        <v>11730</v>
      </c>
      <c r="J95" s="15">
        <f t="shared" si="20"/>
        <v>208.53</v>
      </c>
      <c r="L95" s="43"/>
      <c r="M95" s="44"/>
      <c r="AX95" s="6"/>
      <c r="AY95" s="3"/>
    </row>
    <row r="96" spans="1:51" x14ac:dyDescent="0.3">
      <c r="A96" s="36">
        <v>28</v>
      </c>
      <c r="B96" s="37">
        <v>42399.822600000007</v>
      </c>
      <c r="C96" s="13"/>
      <c r="D96" s="15">
        <f t="shared" si="14"/>
        <v>2543.9899999999998</v>
      </c>
      <c r="E96" s="15">
        <f t="shared" si="15"/>
        <v>39855.83</v>
      </c>
      <c r="F96" s="16">
        <f t="shared" si="16"/>
        <v>2663.99</v>
      </c>
      <c r="G96" s="16">
        <f t="shared" si="17"/>
        <v>2460.4699999999998</v>
      </c>
      <c r="H96" s="15">
        <f t="shared" si="18"/>
        <v>8903.9599999999991</v>
      </c>
      <c r="I96" s="15">
        <f t="shared" si="19"/>
        <v>11448</v>
      </c>
      <c r="J96" s="15">
        <f t="shared" si="20"/>
        <v>203.52</v>
      </c>
      <c r="L96" s="43"/>
      <c r="M96" s="44"/>
      <c r="AX96" s="6"/>
      <c r="AY96" s="3"/>
    </row>
    <row r="97" spans="1:51" x14ac:dyDescent="0.3">
      <c r="A97" s="36">
        <v>27</v>
      </c>
      <c r="B97" s="37">
        <v>41421.024000000005</v>
      </c>
      <c r="C97" s="13"/>
      <c r="D97" s="15">
        <f t="shared" si="14"/>
        <v>2485.2600000000002</v>
      </c>
      <c r="E97" s="15">
        <f t="shared" si="15"/>
        <v>38935.760000000002</v>
      </c>
      <c r="F97" s="16">
        <f t="shared" si="16"/>
        <v>2585.6799999999998</v>
      </c>
      <c r="G97" s="16">
        <f t="shared" si="17"/>
        <v>2386.86</v>
      </c>
      <c r="H97" s="15">
        <f t="shared" si="18"/>
        <v>8698.42</v>
      </c>
      <c r="I97" s="15">
        <f t="shared" si="19"/>
        <v>11184</v>
      </c>
      <c r="J97" s="15">
        <f t="shared" si="20"/>
        <v>198.82</v>
      </c>
      <c r="L97" s="43"/>
      <c r="M97" s="44"/>
      <c r="AX97" s="6"/>
      <c r="AY97" s="3"/>
    </row>
    <row r="98" spans="1:51" x14ac:dyDescent="0.3">
      <c r="A98" s="36">
        <v>26</v>
      </c>
      <c r="B98" s="37">
        <v>40410.252</v>
      </c>
      <c r="C98" s="13"/>
      <c r="D98" s="15">
        <f t="shared" si="14"/>
        <v>2424.62</v>
      </c>
      <c r="E98" s="15">
        <f t="shared" si="15"/>
        <v>37985.629999999997</v>
      </c>
      <c r="F98" s="16">
        <f t="shared" si="16"/>
        <v>2504.8200000000002</v>
      </c>
      <c r="G98" s="16">
        <f t="shared" si="17"/>
        <v>2310.85</v>
      </c>
      <c r="H98" s="15">
        <f t="shared" si="18"/>
        <v>8486.15</v>
      </c>
      <c r="I98" s="15">
        <f t="shared" si="19"/>
        <v>10911</v>
      </c>
      <c r="J98" s="15">
        <f t="shared" si="20"/>
        <v>193.97</v>
      </c>
      <c r="L98" s="43"/>
      <c r="M98" s="44"/>
      <c r="AX98" s="6"/>
      <c r="AY98" s="3"/>
    </row>
    <row r="99" spans="1:51" x14ac:dyDescent="0.3">
      <c r="A99" s="36">
        <v>25</v>
      </c>
      <c r="B99" s="37">
        <v>39491.274600000004</v>
      </c>
      <c r="C99" s="13"/>
      <c r="D99" s="15">
        <f t="shared" si="14"/>
        <v>2369.48</v>
      </c>
      <c r="E99" s="15">
        <f t="shared" si="15"/>
        <v>37121.79</v>
      </c>
      <c r="F99" s="16">
        <f t="shared" si="16"/>
        <v>2431.3000000000002</v>
      </c>
      <c r="G99" s="16">
        <f t="shared" si="17"/>
        <v>2241.7399999999998</v>
      </c>
      <c r="H99" s="15">
        <f t="shared" si="18"/>
        <v>8293.17</v>
      </c>
      <c r="I99" s="15">
        <f t="shared" si="19"/>
        <v>10663</v>
      </c>
      <c r="J99" s="15">
        <f t="shared" si="20"/>
        <v>189.56</v>
      </c>
      <c r="L99" s="43"/>
      <c r="M99" s="44"/>
      <c r="AX99" s="6"/>
      <c r="AY99" s="3"/>
    </row>
    <row r="100" spans="1:51" x14ac:dyDescent="0.3">
      <c r="A100" s="36">
        <v>24</v>
      </c>
      <c r="B100" s="37">
        <v>38616.647400000002</v>
      </c>
      <c r="C100" s="13"/>
      <c r="D100" s="15">
        <f t="shared" si="14"/>
        <v>2317</v>
      </c>
      <c r="E100" s="15">
        <f t="shared" si="15"/>
        <v>36299.65</v>
      </c>
      <c r="F100" s="16">
        <f t="shared" si="16"/>
        <v>2361.33</v>
      </c>
      <c r="G100" s="16">
        <f t="shared" si="17"/>
        <v>2175.9699999999998</v>
      </c>
      <c r="H100" s="15">
        <f t="shared" si="18"/>
        <v>8109.5</v>
      </c>
      <c r="I100" s="15">
        <f t="shared" si="19"/>
        <v>10427</v>
      </c>
      <c r="J100" s="15">
        <f t="shared" si="20"/>
        <v>185.36</v>
      </c>
      <c r="L100" s="43"/>
      <c r="M100" s="44"/>
      <c r="AX100" s="6"/>
      <c r="AY100" s="3"/>
    </row>
    <row r="101" spans="1:51" x14ac:dyDescent="0.3">
      <c r="A101" s="36">
        <v>23</v>
      </c>
      <c r="B101" s="37">
        <v>37731.706200000001</v>
      </c>
      <c r="C101" s="13"/>
      <c r="D101" s="15">
        <f t="shared" si="14"/>
        <v>2263.9</v>
      </c>
      <c r="E101" s="15">
        <f t="shared" si="15"/>
        <v>35467.81</v>
      </c>
      <c r="F101" s="16">
        <f t="shared" si="16"/>
        <v>2290.54</v>
      </c>
      <c r="G101" s="16">
        <f t="shared" si="17"/>
        <v>2109.42</v>
      </c>
      <c r="H101" s="15">
        <f t="shared" si="18"/>
        <v>7923.66</v>
      </c>
      <c r="I101" s="15">
        <f t="shared" si="19"/>
        <v>10188</v>
      </c>
      <c r="J101" s="15">
        <f t="shared" si="20"/>
        <v>181.12</v>
      </c>
      <c r="L101" s="43"/>
      <c r="M101" s="44"/>
      <c r="AX101" s="6"/>
      <c r="AY101" s="3"/>
    </row>
    <row r="102" spans="1:51" x14ac:dyDescent="0.3">
      <c r="A102" s="36">
        <v>22</v>
      </c>
      <c r="B102" s="37">
        <v>36900.397800000006</v>
      </c>
      <c r="C102" s="13"/>
      <c r="D102" s="15">
        <f t="shared" si="14"/>
        <v>2214.02</v>
      </c>
      <c r="E102" s="15">
        <f t="shared" si="15"/>
        <v>34686.379999999997</v>
      </c>
      <c r="F102" s="16">
        <f t="shared" si="16"/>
        <v>2224.0300000000002</v>
      </c>
      <c r="G102" s="16">
        <f t="shared" si="17"/>
        <v>2046.91</v>
      </c>
      <c r="H102" s="15">
        <f t="shared" si="18"/>
        <v>7749.08</v>
      </c>
      <c r="I102" s="15">
        <f t="shared" si="19"/>
        <v>9963</v>
      </c>
      <c r="J102" s="15">
        <f t="shared" si="20"/>
        <v>177.12</v>
      </c>
      <c r="L102" s="43"/>
      <c r="M102" s="44"/>
      <c r="AX102" s="6"/>
      <c r="AY102" s="3"/>
    </row>
    <row r="103" spans="1:51" x14ac:dyDescent="0.3">
      <c r="A103" s="36">
        <v>21</v>
      </c>
      <c r="B103" s="37">
        <v>36078.372000000003</v>
      </c>
      <c r="C103" s="13"/>
      <c r="D103" s="15">
        <f t="shared" si="14"/>
        <v>2164.6999999999998</v>
      </c>
      <c r="E103" s="15">
        <f t="shared" si="15"/>
        <v>33913.67</v>
      </c>
      <c r="F103" s="16">
        <f t="shared" si="16"/>
        <v>2158.27</v>
      </c>
      <c r="G103" s="16">
        <f t="shared" si="17"/>
        <v>1985.09</v>
      </c>
      <c r="H103" s="15">
        <f t="shared" si="18"/>
        <v>7576.46</v>
      </c>
      <c r="I103" s="15">
        <f t="shared" si="19"/>
        <v>9741</v>
      </c>
      <c r="J103" s="15">
        <f t="shared" si="20"/>
        <v>173.18</v>
      </c>
      <c r="L103" s="43"/>
      <c r="M103" s="44"/>
      <c r="AX103" s="6"/>
      <c r="AY103" s="3"/>
    </row>
    <row r="104" spans="1:51" x14ac:dyDescent="0.3">
      <c r="A104" s="36">
        <v>20</v>
      </c>
      <c r="B104" s="37">
        <v>35278.005600000004</v>
      </c>
      <c r="C104" s="13"/>
      <c r="D104" s="15">
        <f t="shared" ref="D104:D123" si="21">ROUND(PensionableSalary*SAUL_Care_Ee_conts,2)</f>
        <v>2116.6799999999998</v>
      </c>
      <c r="E104" s="15">
        <f t="shared" ref="E104:E123" si="22">ROUND(+PensionableSalary-Ee_StandardConts,2)</f>
        <v>33161.33</v>
      </c>
      <c r="F104" s="16">
        <f t="shared" ref="F104:F123" si="23">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2094.2399999999998</v>
      </c>
      <c r="G104" s="16">
        <f t="shared" ref="G104:G123" si="24">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1924.91</v>
      </c>
      <c r="H104" s="15">
        <f t="shared" ref="H104:H123" si="25">ROUND(PensionableSalary*SAUL_Care_Er_conts,2)</f>
        <v>7408.38</v>
      </c>
      <c r="I104" s="15">
        <f t="shared" ref="I104:I123" si="26">ROUND(Ee_StandardConts+Er_StandardCont,0)</f>
        <v>9525</v>
      </c>
      <c r="J104" s="15">
        <f t="shared" ref="J104:J123" si="27">ROUND(+Ee_NICs_nonPenSMART-Ee_NICs_PenSmart,2)</f>
        <v>169.33</v>
      </c>
      <c r="L104" s="43"/>
      <c r="M104" s="44"/>
      <c r="AX104" s="6"/>
      <c r="AY104" s="3"/>
    </row>
    <row r="105" spans="1:51" x14ac:dyDescent="0.3">
      <c r="A105" s="36">
        <v>19</v>
      </c>
      <c r="B105" s="37">
        <v>34552.931400000001</v>
      </c>
      <c r="C105" s="13"/>
      <c r="D105" s="15">
        <f t="shared" si="21"/>
        <v>2073.1799999999998</v>
      </c>
      <c r="E105" s="15">
        <f t="shared" si="22"/>
        <v>32479.75</v>
      </c>
      <c r="F105" s="16">
        <f t="shared" si="23"/>
        <v>2036.23</v>
      </c>
      <c r="G105" s="16">
        <f t="shared" si="24"/>
        <v>1870.38</v>
      </c>
      <c r="H105" s="15">
        <f t="shared" si="25"/>
        <v>7256.12</v>
      </c>
      <c r="I105" s="15">
        <f t="shared" si="26"/>
        <v>9329</v>
      </c>
      <c r="J105" s="15">
        <f t="shared" si="27"/>
        <v>165.85</v>
      </c>
      <c r="L105" s="43"/>
      <c r="M105" s="44"/>
      <c r="AX105" s="6"/>
      <c r="AY105" s="3"/>
    </row>
    <row r="106" spans="1:51" x14ac:dyDescent="0.3">
      <c r="A106" s="36">
        <v>18</v>
      </c>
      <c r="B106" s="37">
        <v>33784.538400000005</v>
      </c>
      <c r="C106" s="13"/>
      <c r="D106" s="15">
        <f t="shared" si="21"/>
        <v>2027.07</v>
      </c>
      <c r="E106" s="15">
        <f t="shared" si="22"/>
        <v>31757.47</v>
      </c>
      <c r="F106" s="16">
        <f t="shared" si="23"/>
        <v>1974.76</v>
      </c>
      <c r="G106" s="16">
        <f t="shared" si="24"/>
        <v>1812.6</v>
      </c>
      <c r="H106" s="15">
        <f t="shared" si="25"/>
        <v>7094.75</v>
      </c>
      <c r="I106" s="15">
        <f t="shared" si="26"/>
        <v>9122</v>
      </c>
      <c r="J106" s="15">
        <f t="shared" si="27"/>
        <v>162.16</v>
      </c>
      <c r="L106" s="43"/>
      <c r="M106" s="44"/>
      <c r="AX106" s="6"/>
      <c r="AY106" s="3"/>
    </row>
    <row r="107" spans="1:51" x14ac:dyDescent="0.3">
      <c r="A107" s="36">
        <v>17</v>
      </c>
      <c r="B107" s="37">
        <v>33080.092200000006</v>
      </c>
      <c r="C107" s="13"/>
      <c r="D107" s="15">
        <f t="shared" si="21"/>
        <v>1984.81</v>
      </c>
      <c r="E107" s="15">
        <f t="shared" si="22"/>
        <v>31095.279999999999</v>
      </c>
      <c r="F107" s="16">
        <f t="shared" si="23"/>
        <v>1918.41</v>
      </c>
      <c r="G107" s="16">
        <f t="shared" si="24"/>
        <v>1759.62</v>
      </c>
      <c r="H107" s="15">
        <f t="shared" si="25"/>
        <v>6946.82</v>
      </c>
      <c r="I107" s="15">
        <f t="shared" si="26"/>
        <v>8932</v>
      </c>
      <c r="J107" s="15">
        <f t="shared" si="27"/>
        <v>158.79</v>
      </c>
      <c r="L107" s="43"/>
      <c r="M107" s="44"/>
      <c r="AX107" s="6"/>
      <c r="AY107" s="3"/>
    </row>
    <row r="108" spans="1:51" x14ac:dyDescent="0.3">
      <c r="A108" s="36">
        <v>16</v>
      </c>
      <c r="B108" s="37">
        <v>32418.964800000002</v>
      </c>
      <c r="C108" s="13"/>
      <c r="D108" s="15">
        <f t="shared" si="21"/>
        <v>1945.14</v>
      </c>
      <c r="E108" s="15">
        <f t="shared" si="22"/>
        <v>30473.82</v>
      </c>
      <c r="F108" s="16">
        <f t="shared" si="23"/>
        <v>1865.52</v>
      </c>
      <c r="G108" s="16">
        <f t="shared" si="24"/>
        <v>1709.91</v>
      </c>
      <c r="H108" s="15">
        <f t="shared" si="25"/>
        <v>6807.98</v>
      </c>
      <c r="I108" s="15">
        <f t="shared" si="26"/>
        <v>8753</v>
      </c>
      <c r="J108" s="15">
        <f t="shared" si="27"/>
        <v>155.61000000000001</v>
      </c>
      <c r="L108" s="43"/>
      <c r="M108" s="44"/>
      <c r="AX108" s="6"/>
      <c r="AY108" s="3"/>
    </row>
    <row r="109" spans="1:51" x14ac:dyDescent="0.3">
      <c r="A109" s="36">
        <v>15</v>
      </c>
      <c r="B109" s="37">
        <v>31757.837400000004</v>
      </c>
      <c r="C109" s="13"/>
      <c r="D109" s="15">
        <f t="shared" si="21"/>
        <v>1905.47</v>
      </c>
      <c r="E109" s="15">
        <f t="shared" si="22"/>
        <v>29852.37</v>
      </c>
      <c r="F109" s="16">
        <f t="shared" si="23"/>
        <v>1812.63</v>
      </c>
      <c r="G109" s="16">
        <f t="shared" si="24"/>
        <v>1660.19</v>
      </c>
      <c r="H109" s="15">
        <f t="shared" si="25"/>
        <v>6669.15</v>
      </c>
      <c r="I109" s="15">
        <f t="shared" si="26"/>
        <v>8575</v>
      </c>
      <c r="J109" s="15">
        <f t="shared" si="27"/>
        <v>152.44</v>
      </c>
      <c r="L109" s="43"/>
      <c r="M109" s="44"/>
      <c r="AX109" s="6"/>
      <c r="AY109" s="3"/>
    </row>
    <row r="110" spans="1:51" x14ac:dyDescent="0.3">
      <c r="A110" s="36">
        <v>14</v>
      </c>
      <c r="B110" s="37">
        <v>31096.710000000003</v>
      </c>
      <c r="C110" s="13"/>
      <c r="D110" s="15">
        <f t="shared" si="21"/>
        <v>1865.8</v>
      </c>
      <c r="E110" s="15">
        <f t="shared" si="22"/>
        <v>29230.91</v>
      </c>
      <c r="F110" s="16">
        <f t="shared" si="23"/>
        <v>1759.74</v>
      </c>
      <c r="G110" s="16">
        <f t="shared" si="24"/>
        <v>1610.47</v>
      </c>
      <c r="H110" s="15">
        <f t="shared" si="25"/>
        <v>6530.31</v>
      </c>
      <c r="I110" s="15">
        <f t="shared" si="26"/>
        <v>8396</v>
      </c>
      <c r="J110" s="15">
        <f t="shared" si="27"/>
        <v>149.27000000000001</v>
      </c>
      <c r="L110" s="43"/>
      <c r="M110" s="44"/>
      <c r="AX110" s="6"/>
      <c r="AY110" s="3"/>
    </row>
    <row r="111" spans="1:51" x14ac:dyDescent="0.3">
      <c r="A111" s="36">
        <v>13</v>
      </c>
      <c r="B111" s="37">
        <v>30509.843400000002</v>
      </c>
      <c r="C111" s="13"/>
      <c r="D111" s="15">
        <f t="shared" si="21"/>
        <v>1830.59</v>
      </c>
      <c r="E111" s="15">
        <f t="shared" si="22"/>
        <v>28679.25</v>
      </c>
      <c r="F111" s="16">
        <f t="shared" si="23"/>
        <v>1712.79</v>
      </c>
      <c r="G111" s="16">
        <f t="shared" si="24"/>
        <v>1566.34</v>
      </c>
      <c r="H111" s="15">
        <f t="shared" si="25"/>
        <v>6407.07</v>
      </c>
      <c r="I111" s="15">
        <f t="shared" si="26"/>
        <v>8238</v>
      </c>
      <c r="J111" s="15">
        <f t="shared" si="27"/>
        <v>146.44999999999999</v>
      </c>
      <c r="L111" s="43"/>
      <c r="M111" s="44"/>
      <c r="AX111" s="6"/>
      <c r="AY111" s="3"/>
    </row>
    <row r="112" spans="1:51" x14ac:dyDescent="0.3">
      <c r="A112" s="36">
        <v>12</v>
      </c>
      <c r="B112" s="37">
        <v>29922.976800000004</v>
      </c>
      <c r="C112" s="13"/>
      <c r="D112" s="15">
        <f t="shared" si="21"/>
        <v>1795.38</v>
      </c>
      <c r="E112" s="15">
        <f t="shared" si="22"/>
        <v>28127.599999999999</v>
      </c>
      <c r="F112" s="16">
        <f t="shared" si="23"/>
        <v>1665.84</v>
      </c>
      <c r="G112" s="16">
        <f t="shared" si="24"/>
        <v>1522.21</v>
      </c>
      <c r="H112" s="15">
        <f t="shared" si="25"/>
        <v>6283.83</v>
      </c>
      <c r="I112" s="15">
        <f t="shared" si="26"/>
        <v>8079</v>
      </c>
      <c r="J112" s="15">
        <f t="shared" si="27"/>
        <v>143.63</v>
      </c>
      <c r="L112" s="43"/>
      <c r="M112" s="44"/>
      <c r="AX112" s="6"/>
      <c r="AY112" s="3"/>
    </row>
    <row r="113" spans="1:51" x14ac:dyDescent="0.3">
      <c r="A113" s="36">
        <v>11</v>
      </c>
      <c r="B113" s="37">
        <v>29356.738200000003</v>
      </c>
      <c r="C113" s="13"/>
      <c r="D113" s="15">
        <f t="shared" si="21"/>
        <v>1761.4</v>
      </c>
      <c r="E113" s="15">
        <f t="shared" si="22"/>
        <v>27595.34</v>
      </c>
      <c r="F113" s="16">
        <f t="shared" si="23"/>
        <v>1620.54</v>
      </c>
      <c r="G113" s="16">
        <f t="shared" si="24"/>
        <v>1479.63</v>
      </c>
      <c r="H113" s="15">
        <f t="shared" si="25"/>
        <v>6164.92</v>
      </c>
      <c r="I113" s="15">
        <f t="shared" si="26"/>
        <v>7926</v>
      </c>
      <c r="J113" s="15">
        <f t="shared" si="27"/>
        <v>140.91</v>
      </c>
      <c r="L113" s="43"/>
      <c r="M113" s="44"/>
      <c r="AX113" s="6"/>
      <c r="AY113" s="3"/>
    </row>
    <row r="114" spans="1:51" x14ac:dyDescent="0.3">
      <c r="A114" s="36">
        <v>10</v>
      </c>
      <c r="B114" s="37">
        <v>28770.903000000002</v>
      </c>
      <c r="C114" s="13"/>
      <c r="D114" s="15">
        <f t="shared" si="21"/>
        <v>1726.25</v>
      </c>
      <c r="E114" s="15">
        <f t="shared" si="22"/>
        <v>27044.65</v>
      </c>
      <c r="F114" s="16">
        <f t="shared" si="23"/>
        <v>1573.67</v>
      </c>
      <c r="G114" s="16">
        <f t="shared" si="24"/>
        <v>1435.57</v>
      </c>
      <c r="H114" s="15">
        <f t="shared" si="25"/>
        <v>6041.89</v>
      </c>
      <c r="I114" s="15">
        <f t="shared" si="26"/>
        <v>7768</v>
      </c>
      <c r="J114" s="15">
        <f t="shared" si="27"/>
        <v>138.1</v>
      </c>
      <c r="L114" s="43"/>
      <c r="M114" s="44"/>
      <c r="AX114" s="6"/>
      <c r="AY114" s="3"/>
    </row>
    <row r="115" spans="1:51" x14ac:dyDescent="0.3">
      <c r="A115" s="36">
        <v>9</v>
      </c>
      <c r="B115" s="37">
        <v>28247.983200000002</v>
      </c>
      <c r="C115" s="13"/>
      <c r="D115" s="15">
        <f t="shared" si="21"/>
        <v>1694.88</v>
      </c>
      <c r="E115" s="15">
        <f t="shared" si="22"/>
        <v>26553.1</v>
      </c>
      <c r="F115" s="16">
        <f t="shared" si="23"/>
        <v>1531.84</v>
      </c>
      <c r="G115" s="16">
        <f t="shared" si="24"/>
        <v>1396.25</v>
      </c>
      <c r="H115" s="15">
        <f t="shared" si="25"/>
        <v>5932.08</v>
      </c>
      <c r="I115" s="15">
        <f t="shared" si="26"/>
        <v>7627</v>
      </c>
      <c r="J115" s="15">
        <f t="shared" si="27"/>
        <v>135.59</v>
      </c>
      <c r="L115" s="43"/>
      <c r="M115" s="44"/>
      <c r="AX115" s="6"/>
      <c r="AY115" s="3"/>
    </row>
    <row r="116" spans="1:51" x14ac:dyDescent="0.3">
      <c r="A116" s="36">
        <v>8</v>
      </c>
      <c r="B116" s="37">
        <v>27704.435400000002</v>
      </c>
      <c r="C116" s="13"/>
      <c r="D116" s="15">
        <f t="shared" si="21"/>
        <v>1662.27</v>
      </c>
      <c r="E116" s="15">
        <f t="shared" si="22"/>
        <v>26042.17</v>
      </c>
      <c r="F116" s="16">
        <f t="shared" si="23"/>
        <v>1488.35</v>
      </c>
      <c r="G116" s="16">
        <f t="shared" si="24"/>
        <v>1355.37</v>
      </c>
      <c r="H116" s="15">
        <f t="shared" si="25"/>
        <v>5817.93</v>
      </c>
      <c r="I116" s="15">
        <f t="shared" si="26"/>
        <v>7480</v>
      </c>
      <c r="J116" s="15">
        <f t="shared" si="27"/>
        <v>132.97999999999999</v>
      </c>
      <c r="L116" s="43"/>
      <c r="M116" s="44"/>
      <c r="AX116" s="6"/>
      <c r="AY116" s="3"/>
    </row>
    <row r="117" spans="1:51" x14ac:dyDescent="0.3">
      <c r="A117" s="36">
        <v>7</v>
      </c>
      <c r="B117" s="37">
        <v>27203.175000000003</v>
      </c>
      <c r="C117" s="13"/>
      <c r="D117" s="15">
        <f t="shared" si="21"/>
        <v>1632.19</v>
      </c>
      <c r="E117" s="15">
        <f t="shared" si="22"/>
        <v>25570.99</v>
      </c>
      <c r="F117" s="16">
        <f t="shared" si="23"/>
        <v>1448.25</v>
      </c>
      <c r="G117" s="16">
        <f t="shared" si="24"/>
        <v>1317.68</v>
      </c>
      <c r="H117" s="15">
        <f t="shared" si="25"/>
        <v>5712.67</v>
      </c>
      <c r="I117" s="15">
        <f t="shared" si="26"/>
        <v>7345</v>
      </c>
      <c r="J117" s="15">
        <f t="shared" si="27"/>
        <v>130.57</v>
      </c>
      <c r="L117" s="43"/>
      <c r="M117" s="44"/>
      <c r="AX117" s="6"/>
      <c r="AY117" s="3"/>
    </row>
    <row r="118" spans="1:51" x14ac:dyDescent="0.3">
      <c r="A118" s="36">
        <v>6</v>
      </c>
      <c r="B118" s="37">
        <v>26712.228600000002</v>
      </c>
      <c r="C118" s="13"/>
      <c r="D118" s="15">
        <f t="shared" si="21"/>
        <v>1602.73</v>
      </c>
      <c r="E118" s="15">
        <f t="shared" si="22"/>
        <v>25109.5</v>
      </c>
      <c r="F118" s="16">
        <f t="shared" si="23"/>
        <v>1408.98</v>
      </c>
      <c r="G118" s="16">
        <f t="shared" si="24"/>
        <v>1280.76</v>
      </c>
      <c r="H118" s="15">
        <f t="shared" si="25"/>
        <v>5609.57</v>
      </c>
      <c r="I118" s="15">
        <f t="shared" si="26"/>
        <v>7212</v>
      </c>
      <c r="J118" s="15">
        <f t="shared" si="27"/>
        <v>128.22</v>
      </c>
      <c r="L118" s="43"/>
      <c r="M118" s="44"/>
      <c r="AX118" s="6"/>
      <c r="AY118" s="3"/>
    </row>
    <row r="119" spans="1:51" x14ac:dyDescent="0.3">
      <c r="A119" s="36">
        <v>5</v>
      </c>
      <c r="B119" s="37">
        <v>26285.229000000003</v>
      </c>
      <c r="C119" s="13"/>
      <c r="D119" s="15">
        <f t="shared" si="21"/>
        <v>1577.11</v>
      </c>
      <c r="E119" s="15">
        <f t="shared" si="22"/>
        <v>24708.12</v>
      </c>
      <c r="F119" s="16">
        <f t="shared" si="23"/>
        <v>1374.82</v>
      </c>
      <c r="G119" s="16">
        <f t="shared" si="24"/>
        <v>1248.6500000000001</v>
      </c>
      <c r="H119" s="15">
        <f t="shared" si="25"/>
        <v>5519.9</v>
      </c>
      <c r="I119" s="15">
        <f t="shared" si="26"/>
        <v>7097</v>
      </c>
      <c r="J119" s="15">
        <f t="shared" si="27"/>
        <v>126.17</v>
      </c>
      <c r="L119" s="43"/>
      <c r="M119" s="44"/>
      <c r="AX119" s="6"/>
      <c r="AY119" s="3"/>
    </row>
    <row r="120" spans="1:51" x14ac:dyDescent="0.3">
      <c r="A120" s="36">
        <v>4</v>
      </c>
      <c r="B120" s="37">
        <v>25847.915400000002</v>
      </c>
      <c r="C120" s="13"/>
      <c r="D120" s="15">
        <f t="shared" si="21"/>
        <v>1550.87</v>
      </c>
      <c r="E120" s="15">
        <f t="shared" si="22"/>
        <v>24297.05</v>
      </c>
      <c r="F120" s="16">
        <f t="shared" si="23"/>
        <v>1339.83</v>
      </c>
      <c r="G120" s="16">
        <f t="shared" si="24"/>
        <v>1215.76</v>
      </c>
      <c r="H120" s="15">
        <f t="shared" si="25"/>
        <v>5428.06</v>
      </c>
      <c r="I120" s="15">
        <f t="shared" si="26"/>
        <v>6979</v>
      </c>
      <c r="J120" s="15">
        <f t="shared" si="27"/>
        <v>124.07</v>
      </c>
      <c r="L120" s="43"/>
      <c r="M120" s="44"/>
      <c r="AX120" s="6"/>
      <c r="AY120" s="3"/>
    </row>
    <row r="121" spans="1:51" x14ac:dyDescent="0.3">
      <c r="A121" s="36">
        <v>3</v>
      </c>
      <c r="B121" s="37">
        <v>25828.318800000001</v>
      </c>
      <c r="C121" s="13"/>
      <c r="D121" s="15">
        <f t="shared" si="21"/>
        <v>1549.7</v>
      </c>
      <c r="E121" s="15">
        <f t="shared" si="22"/>
        <v>24278.62</v>
      </c>
      <c r="F121" s="16">
        <f t="shared" si="23"/>
        <v>1338.27</v>
      </c>
      <c r="G121" s="16">
        <f t="shared" si="24"/>
        <v>1214.29</v>
      </c>
      <c r="H121" s="15">
        <f t="shared" si="25"/>
        <v>5423.95</v>
      </c>
      <c r="I121" s="15">
        <f t="shared" si="26"/>
        <v>6974</v>
      </c>
      <c r="J121" s="15">
        <f t="shared" si="27"/>
        <v>123.98</v>
      </c>
      <c r="L121" s="43"/>
      <c r="M121" s="44"/>
      <c r="AX121" s="6"/>
      <c r="AY121" s="3"/>
    </row>
    <row r="122" spans="1:51" x14ac:dyDescent="0.3">
      <c r="A122" s="36">
        <v>2</v>
      </c>
      <c r="B122" s="37">
        <v>25530.244200000001</v>
      </c>
      <c r="C122" s="13"/>
      <c r="D122" s="15">
        <f t="shared" si="21"/>
        <v>1531.81</v>
      </c>
      <c r="E122" s="15">
        <f t="shared" si="22"/>
        <v>23998.43</v>
      </c>
      <c r="F122" s="16">
        <f t="shared" si="23"/>
        <v>1314.42</v>
      </c>
      <c r="G122" s="16">
        <f t="shared" si="24"/>
        <v>1191.8699999999999</v>
      </c>
      <c r="H122" s="15">
        <f t="shared" si="25"/>
        <v>5361.35</v>
      </c>
      <c r="I122" s="15">
        <f t="shared" si="26"/>
        <v>6893</v>
      </c>
      <c r="J122" s="15">
        <f t="shared" si="27"/>
        <v>122.55</v>
      </c>
      <c r="L122" s="43"/>
      <c r="M122" s="44"/>
      <c r="AX122" s="6"/>
      <c r="AY122" s="3"/>
    </row>
    <row r="123" spans="1:51" x14ac:dyDescent="0.3">
      <c r="A123" s="38">
        <v>1</v>
      </c>
      <c r="B123" s="39">
        <v>25326.027000000002</v>
      </c>
      <c r="C123" s="18"/>
      <c r="D123" s="15">
        <f t="shared" si="21"/>
        <v>1519.56</v>
      </c>
      <c r="E123" s="20">
        <f t="shared" si="22"/>
        <v>23806.47</v>
      </c>
      <c r="F123" s="21">
        <f t="shared" si="23"/>
        <v>1298.08</v>
      </c>
      <c r="G123" s="21">
        <f t="shared" si="24"/>
        <v>1176.52</v>
      </c>
      <c r="H123" s="15">
        <f t="shared" si="25"/>
        <v>5318.47</v>
      </c>
      <c r="I123" s="20">
        <f t="shared" si="26"/>
        <v>6838</v>
      </c>
      <c r="J123" s="20">
        <f t="shared" si="27"/>
        <v>121.56</v>
      </c>
      <c r="L123" s="43"/>
      <c r="M123" s="44"/>
      <c r="AX123" s="6"/>
      <c r="AY123" s="3"/>
    </row>
    <row r="124" spans="1:51" x14ac:dyDescent="0.3">
      <c r="A124" s="100"/>
      <c r="B124" s="101"/>
      <c r="C124" s="101"/>
      <c r="D124" s="101"/>
      <c r="E124" s="101"/>
      <c r="F124" s="101"/>
      <c r="G124" s="101"/>
      <c r="H124" s="101"/>
      <c r="I124" s="101"/>
      <c r="J124" s="101"/>
    </row>
    <row r="125" spans="1:51" ht="27" customHeight="1" x14ac:dyDescent="0.3">
      <c r="A125" s="97" t="s">
        <v>69</v>
      </c>
      <c r="B125" s="109"/>
      <c r="C125" s="109"/>
      <c r="D125" s="109"/>
      <c r="E125" s="109"/>
      <c r="F125" s="109"/>
      <c r="G125" s="109"/>
      <c r="H125" s="109"/>
      <c r="I125" s="109"/>
      <c r="J125" s="109"/>
    </row>
    <row r="126" spans="1:51" x14ac:dyDescent="0.3"/>
    <row r="127" spans="1:51" ht="27" customHeight="1" x14ac:dyDescent="0.3">
      <c r="A127" s="105" t="s">
        <v>75</v>
      </c>
      <c r="B127" s="105"/>
      <c r="C127" s="105"/>
      <c r="D127" s="105"/>
      <c r="E127" s="105"/>
      <c r="F127" s="105"/>
      <c r="G127" s="105"/>
      <c r="H127" s="105"/>
      <c r="I127" s="105"/>
      <c r="J127" s="105"/>
    </row>
    <row r="128" spans="1:51" ht="15.75" customHeight="1" x14ac:dyDescent="0.3">
      <c r="A128" s="102" t="s">
        <v>76</v>
      </c>
      <c r="B128" s="106"/>
      <c r="C128" s="106"/>
      <c r="D128" s="106"/>
      <c r="E128" s="106"/>
      <c r="F128" s="106"/>
      <c r="G128" s="106"/>
      <c r="H128" s="106"/>
      <c r="I128" s="106"/>
      <c r="J128" s="106"/>
    </row>
    <row r="129" spans="1:13" x14ac:dyDescent="0.3">
      <c r="A129" s="100"/>
      <c r="B129" s="101"/>
      <c r="C129" s="101"/>
      <c r="D129" s="101"/>
      <c r="E129" s="101"/>
      <c r="F129" s="101"/>
      <c r="G129" s="101"/>
      <c r="H129" s="101"/>
      <c r="I129" s="101"/>
      <c r="J129" s="101"/>
    </row>
    <row r="130" spans="1:13" ht="57.5" x14ac:dyDescent="0.3">
      <c r="A130" s="24" t="s">
        <v>0</v>
      </c>
      <c r="B130" s="22" t="s">
        <v>2</v>
      </c>
      <c r="C130" s="23"/>
      <c r="D130" s="24" t="str">
        <f>"Employee standard Contribution on salary at "&amp;TEXT(SAUL_Care_Ee_conts,"0%")&amp;" (corresponds to column A of the PensionSMART Ts &amp; Cs)"</f>
        <v>Employee standard Contribution on salary at 6% (corresponds to column A of the PensionSMART Ts &amp; Cs)</v>
      </c>
      <c r="E130" s="24" t="s">
        <v>3</v>
      </c>
      <c r="F130" s="25" t="s">
        <v>38</v>
      </c>
      <c r="G130" s="25" t="s">
        <v>5</v>
      </c>
      <c r="H130" s="24" t="str">
        <f>"Employer's standard contribution at "&amp;TEXT(SAUL_Care_Er_conts,"0%")&amp;" would be (corresponds to column B of the PensionSMART Ts &amp; Cs)"</f>
        <v>Employer's standard contribution at 21% would be (corresponds to column B of the PensionSMART Ts &amp; Cs)</v>
      </c>
      <c r="I130" s="24" t="s">
        <v>39</v>
      </c>
      <c r="J130" s="24" t="s">
        <v>1</v>
      </c>
    </row>
    <row r="131" spans="1:13" x14ac:dyDescent="0.3">
      <c r="A131" s="36">
        <v>29</v>
      </c>
      <c r="B131" s="37">
        <v>78576.17760000001</v>
      </c>
      <c r="C131" s="13"/>
      <c r="D131" s="15">
        <f t="shared" ref="D131:D146" si="28">ROUND(PensionableSalary*SAUL_Care_Ee_conts,2)</f>
        <v>4714.57</v>
      </c>
      <c r="E131" s="15">
        <f t="shared" ref="E131:E159" si="29">ROUND(+PensionableSalary-Ee_StandardConts,2)</f>
        <v>73861.61</v>
      </c>
      <c r="F131" s="16">
        <f t="shared" ref="F131:F159" si="30">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3859.72</v>
      </c>
      <c r="G131" s="16">
        <f t="shared" ref="G131:G159" si="31">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3765.43</v>
      </c>
      <c r="H131" s="15">
        <f t="shared" ref="H131:H146" si="32">ROUND(PensionableSalary*SAUL_Care_Er_conts,2)</f>
        <v>16501</v>
      </c>
      <c r="I131" s="15">
        <f t="shared" ref="I131:I159" si="33">ROUND(Ee_StandardConts+Er_StandardCont,0)</f>
        <v>21216</v>
      </c>
      <c r="J131" s="15">
        <f t="shared" ref="J131:J159" si="34">ROUND(+Ee_NICs_nonPenSMART-Ee_NICs_PenSmart,2)</f>
        <v>94.29</v>
      </c>
      <c r="L131" s="43"/>
      <c r="M131" s="44"/>
    </row>
    <row r="132" spans="1:13" x14ac:dyDescent="0.3">
      <c r="A132" s="36">
        <v>28</v>
      </c>
      <c r="B132" s="37">
        <v>75365.429400000008</v>
      </c>
      <c r="C132" s="13"/>
      <c r="D132" s="15">
        <f t="shared" si="28"/>
        <v>4521.93</v>
      </c>
      <c r="E132" s="15">
        <f t="shared" si="29"/>
        <v>70843.5</v>
      </c>
      <c r="F132" s="16">
        <f t="shared" si="30"/>
        <v>3795.51</v>
      </c>
      <c r="G132" s="16">
        <f t="shared" si="31"/>
        <v>3705.07</v>
      </c>
      <c r="H132" s="15">
        <f t="shared" si="32"/>
        <v>15826.74</v>
      </c>
      <c r="I132" s="15">
        <f t="shared" si="33"/>
        <v>20349</v>
      </c>
      <c r="J132" s="15">
        <f t="shared" si="34"/>
        <v>90.44</v>
      </c>
      <c r="L132" s="43"/>
      <c r="M132" s="44"/>
    </row>
    <row r="133" spans="1:13" x14ac:dyDescent="0.3">
      <c r="A133" s="36">
        <v>27</v>
      </c>
      <c r="B133" s="37">
        <v>72286.700400000002</v>
      </c>
      <c r="C133" s="13"/>
      <c r="D133" s="15">
        <f t="shared" si="28"/>
        <v>4337.2</v>
      </c>
      <c r="E133" s="15">
        <f t="shared" si="29"/>
        <v>67949.5</v>
      </c>
      <c r="F133" s="16">
        <f t="shared" si="30"/>
        <v>3733.93</v>
      </c>
      <c r="G133" s="16">
        <f t="shared" si="31"/>
        <v>3647.19</v>
      </c>
      <c r="H133" s="15">
        <f t="shared" si="32"/>
        <v>15180.21</v>
      </c>
      <c r="I133" s="15">
        <f t="shared" si="33"/>
        <v>19517</v>
      </c>
      <c r="J133" s="15">
        <f t="shared" si="34"/>
        <v>86.74</v>
      </c>
      <c r="L133" s="43"/>
      <c r="M133" s="44"/>
    </row>
    <row r="134" spans="1:13" x14ac:dyDescent="0.3">
      <c r="A134" s="36">
        <v>26</v>
      </c>
      <c r="B134" s="37">
        <v>69331.739400000006</v>
      </c>
      <c r="C134" s="13"/>
      <c r="D134" s="15">
        <f t="shared" si="28"/>
        <v>4159.8999999999996</v>
      </c>
      <c r="E134" s="15">
        <f t="shared" si="29"/>
        <v>65171.839999999997</v>
      </c>
      <c r="F134" s="16">
        <f t="shared" si="30"/>
        <v>3674.83</v>
      </c>
      <c r="G134" s="16">
        <f t="shared" si="31"/>
        <v>3591.64</v>
      </c>
      <c r="H134" s="15">
        <f t="shared" si="32"/>
        <v>14559.67</v>
      </c>
      <c r="I134" s="15">
        <f t="shared" si="33"/>
        <v>18720</v>
      </c>
      <c r="J134" s="15">
        <f t="shared" si="34"/>
        <v>83.19</v>
      </c>
      <c r="L134" s="43"/>
      <c r="M134" s="44"/>
    </row>
    <row r="135" spans="1:13" x14ac:dyDescent="0.3">
      <c r="A135" s="36">
        <v>25</v>
      </c>
      <c r="B135" s="37">
        <v>66509.829000000012</v>
      </c>
      <c r="C135" s="13"/>
      <c r="D135" s="15">
        <f t="shared" si="28"/>
        <v>3990.59</v>
      </c>
      <c r="E135" s="15">
        <f t="shared" si="29"/>
        <v>62519.24</v>
      </c>
      <c r="F135" s="16">
        <f t="shared" si="30"/>
        <v>3618.4</v>
      </c>
      <c r="G135" s="16">
        <f t="shared" si="31"/>
        <v>3538.58</v>
      </c>
      <c r="H135" s="15">
        <f t="shared" si="32"/>
        <v>13967.06</v>
      </c>
      <c r="I135" s="15">
        <f t="shared" si="33"/>
        <v>17958</v>
      </c>
      <c r="J135" s="15">
        <f t="shared" si="34"/>
        <v>79.819999999999993</v>
      </c>
      <c r="L135" s="43"/>
      <c r="M135" s="44"/>
    </row>
    <row r="136" spans="1:13" x14ac:dyDescent="0.3">
      <c r="A136" s="36">
        <v>24</v>
      </c>
      <c r="B136" s="37">
        <v>63797.247000000003</v>
      </c>
      <c r="C136" s="13"/>
      <c r="D136" s="15">
        <f t="shared" si="28"/>
        <v>3827.83</v>
      </c>
      <c r="E136" s="15">
        <f t="shared" si="29"/>
        <v>59969.42</v>
      </c>
      <c r="F136" s="16">
        <f t="shared" si="30"/>
        <v>3564.14</v>
      </c>
      <c r="G136" s="16">
        <f t="shared" si="31"/>
        <v>3487.59</v>
      </c>
      <c r="H136" s="15">
        <f t="shared" si="32"/>
        <v>13397.42</v>
      </c>
      <c r="I136" s="15">
        <f t="shared" si="33"/>
        <v>17225</v>
      </c>
      <c r="J136" s="15">
        <f t="shared" si="34"/>
        <v>76.55</v>
      </c>
      <c r="L136" s="43"/>
      <c r="M136" s="44"/>
    </row>
    <row r="137" spans="1:13" x14ac:dyDescent="0.3">
      <c r="A137" s="36">
        <v>23</v>
      </c>
      <c r="B137" s="37">
        <v>61208.433000000005</v>
      </c>
      <c r="C137" s="13"/>
      <c r="D137" s="15">
        <f t="shared" si="28"/>
        <v>3672.51</v>
      </c>
      <c r="E137" s="15">
        <f t="shared" si="29"/>
        <v>57535.92</v>
      </c>
      <c r="F137" s="16">
        <f t="shared" si="30"/>
        <v>3512.37</v>
      </c>
      <c r="G137" s="16">
        <f t="shared" si="31"/>
        <v>3438.92</v>
      </c>
      <c r="H137" s="15">
        <f t="shared" si="32"/>
        <v>12853.77</v>
      </c>
      <c r="I137" s="15">
        <f t="shared" si="33"/>
        <v>16526</v>
      </c>
      <c r="J137" s="15">
        <f t="shared" si="34"/>
        <v>73.45</v>
      </c>
      <c r="L137" s="43"/>
      <c r="M137" s="44"/>
    </row>
    <row r="138" spans="1:13" x14ac:dyDescent="0.3">
      <c r="A138" s="36">
        <v>22</v>
      </c>
      <c r="B138" s="37">
        <v>58728.947400000005</v>
      </c>
      <c r="C138" s="13"/>
      <c r="D138" s="15">
        <f t="shared" si="28"/>
        <v>3523.74</v>
      </c>
      <c r="E138" s="15">
        <f t="shared" si="29"/>
        <v>55205.21</v>
      </c>
      <c r="F138" s="16">
        <f t="shared" si="30"/>
        <v>3462.78</v>
      </c>
      <c r="G138" s="16">
        <f t="shared" si="31"/>
        <v>3392.3</v>
      </c>
      <c r="H138" s="15">
        <f t="shared" si="32"/>
        <v>12333.08</v>
      </c>
      <c r="I138" s="15">
        <f t="shared" si="33"/>
        <v>15857</v>
      </c>
      <c r="J138" s="15">
        <f t="shared" si="34"/>
        <v>70.48</v>
      </c>
      <c r="L138" s="43"/>
      <c r="M138" s="44"/>
    </row>
    <row r="139" spans="1:13" x14ac:dyDescent="0.3">
      <c r="A139" s="36">
        <v>21</v>
      </c>
      <c r="B139" s="37">
        <v>56345.382000000005</v>
      </c>
      <c r="C139" s="13"/>
      <c r="D139" s="15">
        <f t="shared" si="28"/>
        <v>3380.72</v>
      </c>
      <c r="E139" s="15">
        <f t="shared" si="29"/>
        <v>52964.66</v>
      </c>
      <c r="F139" s="16">
        <f t="shared" si="30"/>
        <v>3415.11</v>
      </c>
      <c r="G139" s="16">
        <f t="shared" si="31"/>
        <v>3347.49</v>
      </c>
      <c r="H139" s="15">
        <f t="shared" si="32"/>
        <v>11832.53</v>
      </c>
      <c r="I139" s="15">
        <f t="shared" si="33"/>
        <v>15213</v>
      </c>
      <c r="J139" s="15">
        <f t="shared" si="34"/>
        <v>67.62</v>
      </c>
      <c r="L139" s="43"/>
      <c r="M139" s="44"/>
    </row>
    <row r="140" spans="1:13" x14ac:dyDescent="0.3">
      <c r="A140" s="36">
        <v>20</v>
      </c>
      <c r="B140" s="37">
        <v>54062.893800000005</v>
      </c>
      <c r="C140" s="13"/>
      <c r="D140" s="15">
        <f t="shared" si="28"/>
        <v>3243.77</v>
      </c>
      <c r="E140" s="15">
        <f t="shared" si="29"/>
        <v>50819.12</v>
      </c>
      <c r="F140" s="16">
        <f t="shared" si="30"/>
        <v>3369.46</v>
      </c>
      <c r="G140" s="16">
        <f t="shared" si="31"/>
        <v>3304.58</v>
      </c>
      <c r="H140" s="15">
        <f t="shared" si="32"/>
        <v>11353.21</v>
      </c>
      <c r="I140" s="15">
        <f t="shared" si="33"/>
        <v>14597</v>
      </c>
      <c r="J140" s="15">
        <f t="shared" si="34"/>
        <v>64.88</v>
      </c>
      <c r="L140" s="43"/>
      <c r="M140" s="44"/>
    </row>
    <row r="141" spans="1:13" x14ac:dyDescent="0.3">
      <c r="A141" s="36">
        <v>19</v>
      </c>
      <c r="B141" s="37">
        <v>51884.577000000005</v>
      </c>
      <c r="C141" s="13"/>
      <c r="D141" s="15">
        <f t="shared" si="28"/>
        <v>3113.07</v>
      </c>
      <c r="E141" s="15">
        <f t="shared" si="29"/>
        <v>48771.51</v>
      </c>
      <c r="F141" s="16">
        <f t="shared" si="30"/>
        <v>3325.89</v>
      </c>
      <c r="G141" s="16">
        <f t="shared" si="31"/>
        <v>3173.72</v>
      </c>
      <c r="H141" s="15">
        <f t="shared" si="32"/>
        <v>10895.76</v>
      </c>
      <c r="I141" s="15">
        <f t="shared" si="33"/>
        <v>14009</v>
      </c>
      <c r="J141" s="15">
        <f t="shared" si="34"/>
        <v>152.16999999999999</v>
      </c>
      <c r="L141" s="43"/>
      <c r="M141" s="44"/>
    </row>
    <row r="142" spans="1:13" x14ac:dyDescent="0.3">
      <c r="A142" s="36">
        <v>18</v>
      </c>
      <c r="B142" s="37">
        <v>49895.006400000006</v>
      </c>
      <c r="C142" s="13"/>
      <c r="D142" s="15">
        <f t="shared" si="28"/>
        <v>2993.7</v>
      </c>
      <c r="E142" s="15">
        <f t="shared" si="29"/>
        <v>46901.31</v>
      </c>
      <c r="F142" s="16">
        <f t="shared" si="30"/>
        <v>3263.6</v>
      </c>
      <c r="G142" s="16">
        <f t="shared" si="31"/>
        <v>3024.1</v>
      </c>
      <c r="H142" s="15">
        <f t="shared" si="32"/>
        <v>10477.950000000001</v>
      </c>
      <c r="I142" s="15">
        <f t="shared" si="33"/>
        <v>13472</v>
      </c>
      <c r="J142" s="15">
        <f t="shared" si="34"/>
        <v>239.5</v>
      </c>
      <c r="L142" s="43"/>
      <c r="M142" s="44"/>
    </row>
    <row r="143" spans="1:13" x14ac:dyDescent="0.3">
      <c r="A143" s="36">
        <v>17</v>
      </c>
      <c r="B143" s="37">
        <v>48056.020200000006</v>
      </c>
      <c r="C143" s="13"/>
      <c r="D143" s="15">
        <f t="shared" si="28"/>
        <v>2883.36</v>
      </c>
      <c r="E143" s="15">
        <f t="shared" si="29"/>
        <v>45172.66</v>
      </c>
      <c r="F143" s="16">
        <f t="shared" si="30"/>
        <v>3116.48</v>
      </c>
      <c r="G143" s="16">
        <f t="shared" si="31"/>
        <v>2885.81</v>
      </c>
      <c r="H143" s="15">
        <f t="shared" si="32"/>
        <v>10091.76</v>
      </c>
      <c r="I143" s="15">
        <f t="shared" si="33"/>
        <v>12975</v>
      </c>
      <c r="J143" s="15">
        <f t="shared" si="34"/>
        <v>230.67</v>
      </c>
      <c r="L143" s="43"/>
      <c r="M143" s="44"/>
    </row>
    <row r="144" spans="1:13" x14ac:dyDescent="0.3">
      <c r="A144" s="36">
        <v>16</v>
      </c>
      <c r="B144" s="37">
        <v>46297.483200000002</v>
      </c>
      <c r="C144" s="13"/>
      <c r="D144" s="15">
        <f t="shared" si="28"/>
        <v>2777.85</v>
      </c>
      <c r="E144" s="15">
        <f t="shared" si="29"/>
        <v>43519.63</v>
      </c>
      <c r="F144" s="16">
        <f t="shared" si="30"/>
        <v>2975.8</v>
      </c>
      <c r="G144" s="16">
        <f t="shared" si="31"/>
        <v>2753.57</v>
      </c>
      <c r="H144" s="15">
        <f t="shared" si="32"/>
        <v>9722.4699999999993</v>
      </c>
      <c r="I144" s="15">
        <f t="shared" si="33"/>
        <v>12500</v>
      </c>
      <c r="J144" s="15">
        <f t="shared" si="34"/>
        <v>222.23</v>
      </c>
      <c r="L144" s="43"/>
      <c r="M144" s="44"/>
    </row>
    <row r="145" spans="1:13" x14ac:dyDescent="0.3">
      <c r="A145" s="36">
        <v>15</v>
      </c>
      <c r="B145" s="37">
        <v>44616.301200000002</v>
      </c>
      <c r="C145" s="13"/>
      <c r="D145" s="15">
        <f t="shared" si="28"/>
        <v>2676.98</v>
      </c>
      <c r="E145" s="15">
        <f t="shared" si="29"/>
        <v>41939.32</v>
      </c>
      <c r="F145" s="16">
        <f t="shared" si="30"/>
        <v>2841.3</v>
      </c>
      <c r="G145" s="16">
        <f t="shared" si="31"/>
        <v>2627.15</v>
      </c>
      <c r="H145" s="15">
        <f t="shared" si="32"/>
        <v>9369.42</v>
      </c>
      <c r="I145" s="15">
        <f t="shared" si="33"/>
        <v>12046</v>
      </c>
      <c r="J145" s="15">
        <f t="shared" si="34"/>
        <v>214.15</v>
      </c>
      <c r="L145" s="43"/>
      <c r="M145" s="44"/>
    </row>
    <row r="146" spans="1:13" x14ac:dyDescent="0.3">
      <c r="A146" s="36">
        <v>14</v>
      </c>
      <c r="B146" s="37">
        <v>43003.191600000006</v>
      </c>
      <c r="C146" s="13"/>
      <c r="D146" s="15">
        <f t="shared" si="28"/>
        <v>2580.19</v>
      </c>
      <c r="E146" s="15">
        <f t="shared" si="29"/>
        <v>40423</v>
      </c>
      <c r="F146" s="16">
        <f t="shared" si="30"/>
        <v>2712.26</v>
      </c>
      <c r="G146" s="16">
        <f t="shared" si="31"/>
        <v>2505.84</v>
      </c>
      <c r="H146" s="15">
        <f t="shared" si="32"/>
        <v>9030.67</v>
      </c>
      <c r="I146" s="15">
        <f t="shared" si="33"/>
        <v>11611</v>
      </c>
      <c r="J146" s="15">
        <f t="shared" si="34"/>
        <v>206.42</v>
      </c>
      <c r="L146" s="43"/>
      <c r="M146" s="44"/>
    </row>
    <row r="147" spans="1:13" hidden="1" x14ac:dyDescent="0.3">
      <c r="A147" s="36">
        <v>13</v>
      </c>
      <c r="B147" s="37"/>
      <c r="C147" s="13"/>
      <c r="D147" s="15" t="e">
        <f t="shared" ref="D147:D159" si="35">ROUND(PensionableSalary*SAUL_Ee_conts,2)</f>
        <v>#NAME?</v>
      </c>
      <c r="E147" s="15" t="e">
        <f t="shared" si="29"/>
        <v>#NAME?</v>
      </c>
      <c r="F147" s="16">
        <f t="shared" si="30"/>
        <v>2002288.18</v>
      </c>
      <c r="G147" s="16" t="e">
        <f t="shared" si="31"/>
        <v>#NAME?</v>
      </c>
      <c r="H147" s="15" t="e">
        <f t="shared" ref="H147:H159" si="36">ROUND(PensionableSalary*SAUL_Er_conts,2)</f>
        <v>#NAME?</v>
      </c>
      <c r="I147" s="15" t="e">
        <f t="shared" si="33"/>
        <v>#NAME?</v>
      </c>
      <c r="J147" s="15" t="e">
        <f t="shared" si="34"/>
        <v>#NAME?</v>
      </c>
      <c r="L147" s="43"/>
      <c r="M147" s="44"/>
    </row>
    <row r="148" spans="1:13" hidden="1" x14ac:dyDescent="0.3">
      <c r="A148" s="36">
        <v>12</v>
      </c>
      <c r="B148" s="37"/>
      <c r="C148" s="13"/>
      <c r="D148" s="15" t="e">
        <f t="shared" si="35"/>
        <v>#NAME?</v>
      </c>
      <c r="E148" s="15" t="e">
        <f t="shared" si="29"/>
        <v>#NAME?</v>
      </c>
      <c r="F148" s="16">
        <f t="shared" si="30"/>
        <v>2002288.18</v>
      </c>
      <c r="G148" s="16" t="e">
        <f t="shared" si="31"/>
        <v>#NAME?</v>
      </c>
      <c r="H148" s="15" t="e">
        <f t="shared" si="36"/>
        <v>#NAME?</v>
      </c>
      <c r="I148" s="15" t="e">
        <f t="shared" si="33"/>
        <v>#NAME?</v>
      </c>
      <c r="J148" s="15" t="e">
        <f t="shared" si="34"/>
        <v>#NAME?</v>
      </c>
      <c r="L148" s="43"/>
      <c r="M148" s="44"/>
    </row>
    <row r="149" spans="1:13" hidden="1" x14ac:dyDescent="0.3">
      <c r="A149" s="36">
        <v>11</v>
      </c>
      <c r="B149" s="37"/>
      <c r="C149" s="13"/>
      <c r="D149" s="15" t="e">
        <f t="shared" si="35"/>
        <v>#NAME?</v>
      </c>
      <c r="E149" s="15" t="e">
        <f t="shared" si="29"/>
        <v>#NAME?</v>
      </c>
      <c r="F149" s="16">
        <f t="shared" si="30"/>
        <v>2002288.18</v>
      </c>
      <c r="G149" s="16" t="e">
        <f t="shared" si="31"/>
        <v>#NAME?</v>
      </c>
      <c r="H149" s="15" t="e">
        <f t="shared" si="36"/>
        <v>#NAME?</v>
      </c>
      <c r="I149" s="15" t="e">
        <f t="shared" si="33"/>
        <v>#NAME?</v>
      </c>
      <c r="J149" s="15" t="e">
        <f t="shared" si="34"/>
        <v>#NAME?</v>
      </c>
      <c r="L149" s="43"/>
      <c r="M149" s="44"/>
    </row>
    <row r="150" spans="1:13" hidden="1" x14ac:dyDescent="0.3">
      <c r="A150" s="36">
        <v>10</v>
      </c>
      <c r="B150" s="37"/>
      <c r="C150" s="13"/>
      <c r="D150" s="15" t="e">
        <f t="shared" si="35"/>
        <v>#NAME?</v>
      </c>
      <c r="E150" s="15" t="e">
        <f t="shared" si="29"/>
        <v>#NAME?</v>
      </c>
      <c r="F150" s="16">
        <f t="shared" si="30"/>
        <v>2002288.18</v>
      </c>
      <c r="G150" s="16" t="e">
        <f t="shared" si="31"/>
        <v>#NAME?</v>
      </c>
      <c r="H150" s="15" t="e">
        <f t="shared" si="36"/>
        <v>#NAME?</v>
      </c>
      <c r="I150" s="15" t="e">
        <f t="shared" si="33"/>
        <v>#NAME?</v>
      </c>
      <c r="J150" s="15" t="e">
        <f t="shared" si="34"/>
        <v>#NAME?</v>
      </c>
      <c r="L150" s="43"/>
      <c r="M150" s="44"/>
    </row>
    <row r="151" spans="1:13" hidden="1" x14ac:dyDescent="0.3">
      <c r="A151" s="36">
        <v>9</v>
      </c>
      <c r="B151" s="37"/>
      <c r="C151" s="13"/>
      <c r="D151" s="15" t="e">
        <f t="shared" si="35"/>
        <v>#NAME?</v>
      </c>
      <c r="E151" s="15" t="e">
        <f t="shared" si="29"/>
        <v>#NAME?</v>
      </c>
      <c r="F151" s="16">
        <f t="shared" si="30"/>
        <v>2002288.18</v>
      </c>
      <c r="G151" s="16" t="e">
        <f t="shared" si="31"/>
        <v>#NAME?</v>
      </c>
      <c r="H151" s="15" t="e">
        <f t="shared" si="36"/>
        <v>#NAME?</v>
      </c>
      <c r="I151" s="15" t="e">
        <f t="shared" si="33"/>
        <v>#NAME?</v>
      </c>
      <c r="J151" s="15" t="e">
        <f t="shared" si="34"/>
        <v>#NAME?</v>
      </c>
      <c r="L151" s="43"/>
      <c r="M151" s="44"/>
    </row>
    <row r="152" spans="1:13" hidden="1" x14ac:dyDescent="0.3">
      <c r="A152" s="36">
        <v>8</v>
      </c>
      <c r="B152" s="37"/>
      <c r="C152" s="13"/>
      <c r="D152" s="15" t="e">
        <f t="shared" si="35"/>
        <v>#NAME?</v>
      </c>
      <c r="E152" s="15" t="e">
        <f t="shared" si="29"/>
        <v>#NAME?</v>
      </c>
      <c r="F152" s="16">
        <f t="shared" si="30"/>
        <v>2002288.18</v>
      </c>
      <c r="G152" s="16" t="e">
        <f t="shared" si="31"/>
        <v>#NAME?</v>
      </c>
      <c r="H152" s="15" t="e">
        <f t="shared" si="36"/>
        <v>#NAME?</v>
      </c>
      <c r="I152" s="15" t="e">
        <f t="shared" si="33"/>
        <v>#NAME?</v>
      </c>
      <c r="J152" s="15" t="e">
        <f t="shared" si="34"/>
        <v>#NAME?</v>
      </c>
      <c r="L152" s="43"/>
      <c r="M152" s="44"/>
    </row>
    <row r="153" spans="1:13" hidden="1" x14ac:dyDescent="0.3">
      <c r="A153" s="36">
        <v>7</v>
      </c>
      <c r="B153" s="37"/>
      <c r="C153" s="13"/>
      <c r="D153" s="15" t="e">
        <f t="shared" si="35"/>
        <v>#NAME?</v>
      </c>
      <c r="E153" s="15" t="e">
        <f t="shared" si="29"/>
        <v>#NAME?</v>
      </c>
      <c r="F153" s="16">
        <f t="shared" si="30"/>
        <v>2002288.18</v>
      </c>
      <c r="G153" s="16" t="e">
        <f t="shared" si="31"/>
        <v>#NAME?</v>
      </c>
      <c r="H153" s="15" t="e">
        <f t="shared" si="36"/>
        <v>#NAME?</v>
      </c>
      <c r="I153" s="15" t="e">
        <f t="shared" si="33"/>
        <v>#NAME?</v>
      </c>
      <c r="J153" s="15" t="e">
        <f t="shared" si="34"/>
        <v>#NAME?</v>
      </c>
      <c r="L153" s="43"/>
      <c r="M153" s="44"/>
    </row>
    <row r="154" spans="1:13" hidden="1" x14ac:dyDescent="0.3">
      <c r="A154" s="36">
        <v>6</v>
      </c>
      <c r="B154" s="37"/>
      <c r="C154" s="13"/>
      <c r="D154" s="15" t="e">
        <f t="shared" si="35"/>
        <v>#NAME?</v>
      </c>
      <c r="E154" s="15" t="e">
        <f t="shared" si="29"/>
        <v>#NAME?</v>
      </c>
      <c r="F154" s="16">
        <f t="shared" si="30"/>
        <v>2002288.18</v>
      </c>
      <c r="G154" s="16" t="e">
        <f t="shared" si="31"/>
        <v>#NAME?</v>
      </c>
      <c r="H154" s="15" t="e">
        <f t="shared" si="36"/>
        <v>#NAME?</v>
      </c>
      <c r="I154" s="15" t="e">
        <f t="shared" si="33"/>
        <v>#NAME?</v>
      </c>
      <c r="J154" s="15" t="e">
        <f t="shared" si="34"/>
        <v>#NAME?</v>
      </c>
      <c r="L154" s="43"/>
      <c r="M154" s="44"/>
    </row>
    <row r="155" spans="1:13" hidden="1" x14ac:dyDescent="0.3">
      <c r="A155" s="36">
        <v>5</v>
      </c>
      <c r="B155" s="37"/>
      <c r="C155" s="13"/>
      <c r="D155" s="15" t="e">
        <f t="shared" si="35"/>
        <v>#NAME?</v>
      </c>
      <c r="E155" s="15" t="e">
        <f t="shared" si="29"/>
        <v>#NAME?</v>
      </c>
      <c r="F155" s="16">
        <f t="shared" si="30"/>
        <v>2002288.18</v>
      </c>
      <c r="G155" s="16" t="e">
        <f t="shared" si="31"/>
        <v>#NAME?</v>
      </c>
      <c r="H155" s="15" t="e">
        <f t="shared" si="36"/>
        <v>#NAME?</v>
      </c>
      <c r="I155" s="15" t="e">
        <f t="shared" si="33"/>
        <v>#NAME?</v>
      </c>
      <c r="J155" s="15" t="e">
        <f t="shared" si="34"/>
        <v>#NAME?</v>
      </c>
      <c r="L155" s="43"/>
      <c r="M155" s="44"/>
    </row>
    <row r="156" spans="1:13" hidden="1" x14ac:dyDescent="0.3">
      <c r="A156" s="36">
        <v>4</v>
      </c>
      <c r="B156" s="37"/>
      <c r="C156" s="13"/>
      <c r="D156" s="15" t="e">
        <f t="shared" si="35"/>
        <v>#NAME?</v>
      </c>
      <c r="E156" s="15" t="e">
        <f t="shared" si="29"/>
        <v>#NAME?</v>
      </c>
      <c r="F156" s="16">
        <f t="shared" si="30"/>
        <v>2002288.18</v>
      </c>
      <c r="G156" s="16" t="e">
        <f t="shared" si="31"/>
        <v>#NAME?</v>
      </c>
      <c r="H156" s="15" t="e">
        <f t="shared" si="36"/>
        <v>#NAME?</v>
      </c>
      <c r="I156" s="15" t="e">
        <f t="shared" si="33"/>
        <v>#NAME?</v>
      </c>
      <c r="J156" s="15" t="e">
        <f t="shared" si="34"/>
        <v>#NAME?</v>
      </c>
      <c r="L156" s="43"/>
      <c r="M156" s="44"/>
    </row>
    <row r="157" spans="1:13" hidden="1" x14ac:dyDescent="0.3">
      <c r="A157" s="36">
        <v>3</v>
      </c>
      <c r="B157" s="37"/>
      <c r="C157" s="13"/>
      <c r="D157" s="15" t="e">
        <f t="shared" si="35"/>
        <v>#NAME?</v>
      </c>
      <c r="E157" s="15" t="e">
        <f t="shared" si="29"/>
        <v>#NAME?</v>
      </c>
      <c r="F157" s="16">
        <f t="shared" si="30"/>
        <v>2002288.18</v>
      </c>
      <c r="G157" s="16" t="e">
        <f t="shared" si="31"/>
        <v>#NAME?</v>
      </c>
      <c r="H157" s="15" t="e">
        <f t="shared" si="36"/>
        <v>#NAME?</v>
      </c>
      <c r="I157" s="15" t="e">
        <f t="shared" si="33"/>
        <v>#NAME?</v>
      </c>
      <c r="J157" s="15" t="e">
        <f t="shared" si="34"/>
        <v>#NAME?</v>
      </c>
      <c r="L157" s="43"/>
      <c r="M157" s="44"/>
    </row>
    <row r="158" spans="1:13" hidden="1" x14ac:dyDescent="0.3">
      <c r="A158" s="36">
        <v>2</v>
      </c>
      <c r="B158" s="37"/>
      <c r="C158" s="13"/>
      <c r="D158" s="15" t="e">
        <f t="shared" si="35"/>
        <v>#NAME?</v>
      </c>
      <c r="E158" s="15" t="e">
        <f t="shared" si="29"/>
        <v>#NAME?</v>
      </c>
      <c r="F158" s="16">
        <f t="shared" si="30"/>
        <v>2002288.18</v>
      </c>
      <c r="G158" s="16" t="e">
        <f t="shared" si="31"/>
        <v>#NAME?</v>
      </c>
      <c r="H158" s="15" t="e">
        <f t="shared" si="36"/>
        <v>#NAME?</v>
      </c>
      <c r="I158" s="15" t="e">
        <f t="shared" si="33"/>
        <v>#NAME?</v>
      </c>
      <c r="J158" s="15" t="e">
        <f t="shared" si="34"/>
        <v>#NAME?</v>
      </c>
      <c r="L158" s="43"/>
      <c r="M158" s="44"/>
    </row>
    <row r="159" spans="1:13" hidden="1" x14ac:dyDescent="0.3">
      <c r="A159" s="36">
        <v>1</v>
      </c>
      <c r="B159" s="37"/>
      <c r="C159" s="13"/>
      <c r="D159" s="15" t="e">
        <f t="shared" si="35"/>
        <v>#NAME?</v>
      </c>
      <c r="E159" s="15" t="e">
        <f t="shared" si="29"/>
        <v>#NAME?</v>
      </c>
      <c r="F159" s="16">
        <f t="shared" si="30"/>
        <v>2002288.18</v>
      </c>
      <c r="G159" s="16" t="e">
        <f t="shared" si="31"/>
        <v>#NAME?</v>
      </c>
      <c r="H159" s="15" t="e">
        <f t="shared" si="36"/>
        <v>#NAME?</v>
      </c>
      <c r="I159" s="15" t="e">
        <f t="shared" si="33"/>
        <v>#NAME?</v>
      </c>
      <c r="J159" s="15" t="e">
        <f t="shared" si="34"/>
        <v>#NAME?</v>
      </c>
      <c r="L159" s="43"/>
      <c r="M159" s="44"/>
    </row>
    <row r="160" spans="1:13" x14ac:dyDescent="0.3">
      <c r="A160" s="100"/>
      <c r="B160" s="101"/>
      <c r="C160" s="101"/>
      <c r="D160" s="101"/>
      <c r="E160" s="101"/>
      <c r="F160" s="101"/>
      <c r="G160" s="101"/>
      <c r="H160" s="101"/>
      <c r="I160" s="101"/>
      <c r="J160" s="101"/>
    </row>
    <row r="161" spans="1:13" x14ac:dyDescent="0.3">
      <c r="A161" s="97" t="s">
        <v>69</v>
      </c>
      <c r="B161" s="109"/>
      <c r="C161" s="109"/>
      <c r="D161" s="109"/>
      <c r="E161" s="109"/>
      <c r="F161" s="109"/>
      <c r="G161" s="109"/>
      <c r="H161" s="109"/>
      <c r="I161" s="109"/>
      <c r="J161" s="109"/>
    </row>
    <row r="162" spans="1:13" x14ac:dyDescent="0.3"/>
    <row r="163" spans="1:13" ht="27.75" customHeight="1" x14ac:dyDescent="0.3">
      <c r="A163" s="105" t="s">
        <v>75</v>
      </c>
      <c r="B163" s="105"/>
      <c r="C163" s="105"/>
      <c r="D163" s="105"/>
      <c r="E163" s="105"/>
      <c r="F163" s="105"/>
      <c r="G163" s="105"/>
      <c r="H163" s="105"/>
      <c r="I163" s="105"/>
      <c r="J163" s="105"/>
    </row>
    <row r="164" spans="1:13" ht="15" customHeight="1" x14ac:dyDescent="0.3">
      <c r="A164" s="102" t="s">
        <v>77</v>
      </c>
      <c r="B164" s="103"/>
      <c r="C164" s="103"/>
      <c r="D164" s="103"/>
      <c r="E164" s="103"/>
      <c r="F164" s="103"/>
      <c r="G164" s="103"/>
      <c r="H164" s="103"/>
      <c r="I164" s="103"/>
      <c r="J164" s="103"/>
    </row>
    <row r="165" spans="1:13" x14ac:dyDescent="0.3">
      <c r="A165" s="100"/>
      <c r="B165" s="101"/>
      <c r="C165" s="101"/>
      <c r="D165" s="101"/>
      <c r="E165" s="101"/>
      <c r="F165" s="101"/>
      <c r="G165" s="101"/>
      <c r="H165" s="101"/>
      <c r="I165" s="101"/>
      <c r="J165" s="101"/>
    </row>
    <row r="166" spans="1:13" ht="57.5" x14ac:dyDescent="0.3">
      <c r="A166" s="24" t="s">
        <v>0</v>
      </c>
      <c r="B166" s="22" t="s">
        <v>2</v>
      </c>
      <c r="C166" s="23"/>
      <c r="D166" s="24" t="str">
        <f>"Employee standard Contribution on salary at "&amp;TEXT(USS_Ee_conts,"0%")&amp;" (corresponds to column A of the PensionSMART Ts &amp; Cs)"</f>
        <v>Employee standard Contribution on salary at 6% (corresponds to column A of the PensionSMART Ts &amp; Cs)</v>
      </c>
      <c r="E166" s="24" t="s">
        <v>3</v>
      </c>
      <c r="F166" s="25" t="s">
        <v>4</v>
      </c>
      <c r="G166" s="25" t="s">
        <v>5</v>
      </c>
      <c r="H166" s="24" t="str">
        <f>"Employer's standard contribution at "&amp;TEXT(SAUL_Care_Er_conts,"0%")&amp;" would be (corresponds to column B of the PensionSMART Ts &amp; Cs)"</f>
        <v>Employer's standard contribution at 21% would be (corresponds to column B of the PensionSMART Ts &amp; Cs)</v>
      </c>
      <c r="I166" s="24" t="s">
        <v>39</v>
      </c>
      <c r="J166" s="24" t="s">
        <v>1</v>
      </c>
    </row>
    <row r="167" spans="1:13" x14ac:dyDescent="0.3">
      <c r="A167" s="36">
        <v>29</v>
      </c>
      <c r="B167" s="37">
        <v>75275.697600000014</v>
      </c>
      <c r="C167" s="13"/>
      <c r="D167" s="15">
        <f t="shared" ref="D167:D182" si="37">ROUND(PensionableSalary*SAUL_Care_Ee_conts,2)</f>
        <v>4516.54</v>
      </c>
      <c r="E167" s="15">
        <f t="shared" ref="E167:E195" si="38">ROUND(+PensionableSalary-Ee_StandardConts,2)</f>
        <v>70759.16</v>
      </c>
      <c r="F167" s="16">
        <f t="shared" ref="F167:F195" si="39">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3793.71</v>
      </c>
      <c r="G167" s="16">
        <f t="shared" ref="G167:G195" si="40">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3703.38</v>
      </c>
      <c r="H167" s="15">
        <f t="shared" ref="H167:H182" si="41">ROUND(PensionableSalary*SAUL_Care_Er_conts,2)</f>
        <v>15807.9</v>
      </c>
      <c r="I167" s="15">
        <f t="shared" ref="I167:I195" si="42">ROUND(Ee_StandardConts+Er_StandardCont,0)</f>
        <v>20324</v>
      </c>
      <c r="J167" s="15">
        <f t="shared" ref="J167:J195" si="43">ROUND(+Ee_NICs_nonPenSMART-Ee_NICs_PenSmart,2)</f>
        <v>90.33</v>
      </c>
      <c r="L167" s="43"/>
      <c r="M167" s="44"/>
    </row>
    <row r="168" spans="1:13" x14ac:dyDescent="0.3">
      <c r="A168" s="36">
        <v>28</v>
      </c>
      <c r="B168" s="37">
        <v>72064.949400000012</v>
      </c>
      <c r="C168" s="13"/>
      <c r="D168" s="15">
        <f t="shared" si="37"/>
        <v>4323.8999999999996</v>
      </c>
      <c r="E168" s="15">
        <f t="shared" si="38"/>
        <v>67741.05</v>
      </c>
      <c r="F168" s="16">
        <f t="shared" si="39"/>
        <v>3729.5</v>
      </c>
      <c r="G168" s="16">
        <f t="shared" si="40"/>
        <v>3643.02</v>
      </c>
      <c r="H168" s="15">
        <f t="shared" si="41"/>
        <v>15133.64</v>
      </c>
      <c r="I168" s="15">
        <f t="shared" si="42"/>
        <v>19458</v>
      </c>
      <c r="J168" s="15">
        <f t="shared" si="43"/>
        <v>86.48</v>
      </c>
      <c r="L168" s="43"/>
      <c r="M168" s="44"/>
    </row>
    <row r="169" spans="1:13" x14ac:dyDescent="0.3">
      <c r="A169" s="36">
        <v>27</v>
      </c>
      <c r="B169" s="37">
        <v>68986.220400000006</v>
      </c>
      <c r="C169" s="13"/>
      <c r="D169" s="15">
        <f t="shared" si="37"/>
        <v>4139.17</v>
      </c>
      <c r="E169" s="15">
        <f t="shared" si="38"/>
        <v>64847.05</v>
      </c>
      <c r="F169" s="16">
        <f t="shared" si="39"/>
        <v>3667.92</v>
      </c>
      <c r="G169" s="16">
        <f t="shared" si="40"/>
        <v>3585.14</v>
      </c>
      <c r="H169" s="15">
        <f t="shared" si="41"/>
        <v>14487.11</v>
      </c>
      <c r="I169" s="15">
        <f t="shared" si="42"/>
        <v>18626</v>
      </c>
      <c r="J169" s="15">
        <f t="shared" si="43"/>
        <v>82.78</v>
      </c>
      <c r="L169" s="43"/>
      <c r="M169" s="44"/>
    </row>
    <row r="170" spans="1:13" x14ac:dyDescent="0.3">
      <c r="A170" s="36">
        <v>26</v>
      </c>
      <c r="B170" s="37">
        <v>66031.25940000001</v>
      </c>
      <c r="C170" s="13"/>
      <c r="D170" s="15">
        <f t="shared" si="37"/>
        <v>3961.88</v>
      </c>
      <c r="E170" s="15">
        <f t="shared" si="38"/>
        <v>62069.38</v>
      </c>
      <c r="F170" s="16">
        <f t="shared" si="39"/>
        <v>3608.83</v>
      </c>
      <c r="G170" s="16">
        <f t="shared" si="40"/>
        <v>3529.59</v>
      </c>
      <c r="H170" s="15">
        <f t="shared" si="41"/>
        <v>13866.56</v>
      </c>
      <c r="I170" s="15">
        <f t="shared" si="42"/>
        <v>17828</v>
      </c>
      <c r="J170" s="15">
        <f t="shared" si="43"/>
        <v>79.239999999999995</v>
      </c>
      <c r="L170" s="43"/>
      <c r="M170" s="44"/>
    </row>
    <row r="171" spans="1:13" x14ac:dyDescent="0.3">
      <c r="A171" s="36">
        <v>25</v>
      </c>
      <c r="B171" s="37">
        <v>63209.349000000009</v>
      </c>
      <c r="C171" s="13"/>
      <c r="D171" s="15">
        <f t="shared" si="37"/>
        <v>3792.56</v>
      </c>
      <c r="E171" s="15">
        <f t="shared" si="38"/>
        <v>59416.79</v>
      </c>
      <c r="F171" s="16">
        <f t="shared" si="39"/>
        <v>3552.39</v>
      </c>
      <c r="G171" s="16">
        <f t="shared" si="40"/>
        <v>3476.54</v>
      </c>
      <c r="H171" s="15">
        <f t="shared" si="41"/>
        <v>13273.96</v>
      </c>
      <c r="I171" s="15">
        <f t="shared" si="42"/>
        <v>17067</v>
      </c>
      <c r="J171" s="15">
        <f t="shared" si="43"/>
        <v>75.849999999999994</v>
      </c>
      <c r="L171" s="43"/>
      <c r="M171" s="44"/>
    </row>
    <row r="172" spans="1:13" x14ac:dyDescent="0.3">
      <c r="A172" s="36">
        <v>24</v>
      </c>
      <c r="B172" s="37">
        <v>60496.767000000007</v>
      </c>
      <c r="C172" s="13"/>
      <c r="D172" s="15">
        <f t="shared" si="37"/>
        <v>3629.81</v>
      </c>
      <c r="E172" s="15">
        <f t="shared" si="38"/>
        <v>56866.96</v>
      </c>
      <c r="F172" s="16">
        <f t="shared" si="39"/>
        <v>3498.14</v>
      </c>
      <c r="G172" s="16">
        <f t="shared" si="40"/>
        <v>3425.54</v>
      </c>
      <c r="H172" s="15">
        <f t="shared" si="41"/>
        <v>12704.32</v>
      </c>
      <c r="I172" s="15">
        <f t="shared" si="42"/>
        <v>16334</v>
      </c>
      <c r="J172" s="15">
        <f t="shared" si="43"/>
        <v>72.599999999999994</v>
      </c>
      <c r="L172" s="43"/>
      <c r="M172" s="44"/>
    </row>
    <row r="173" spans="1:13" x14ac:dyDescent="0.3">
      <c r="A173" s="36">
        <v>23</v>
      </c>
      <c r="B173" s="37">
        <v>57907.953000000009</v>
      </c>
      <c r="C173" s="13"/>
      <c r="D173" s="15">
        <f t="shared" si="37"/>
        <v>3474.48</v>
      </c>
      <c r="E173" s="15">
        <f t="shared" si="38"/>
        <v>54433.47</v>
      </c>
      <c r="F173" s="16">
        <f t="shared" si="39"/>
        <v>3446.36</v>
      </c>
      <c r="G173" s="16">
        <f t="shared" si="40"/>
        <v>3376.87</v>
      </c>
      <c r="H173" s="15">
        <f t="shared" si="41"/>
        <v>12160.67</v>
      </c>
      <c r="I173" s="15">
        <f t="shared" si="42"/>
        <v>15635</v>
      </c>
      <c r="J173" s="15">
        <f t="shared" si="43"/>
        <v>69.489999999999995</v>
      </c>
      <c r="L173" s="43"/>
      <c r="M173" s="44"/>
    </row>
    <row r="174" spans="1:13" x14ac:dyDescent="0.3">
      <c r="A174" s="36">
        <v>22</v>
      </c>
      <c r="B174" s="37">
        <v>55428.467400000009</v>
      </c>
      <c r="C174" s="13"/>
      <c r="D174" s="15">
        <f t="shared" si="37"/>
        <v>3325.71</v>
      </c>
      <c r="E174" s="15">
        <f t="shared" si="38"/>
        <v>52102.76</v>
      </c>
      <c r="F174" s="16">
        <f t="shared" si="39"/>
        <v>3396.77</v>
      </c>
      <c r="G174" s="16">
        <f t="shared" si="40"/>
        <v>3330.26</v>
      </c>
      <c r="H174" s="15">
        <f t="shared" si="41"/>
        <v>11639.98</v>
      </c>
      <c r="I174" s="15">
        <f t="shared" si="42"/>
        <v>14966</v>
      </c>
      <c r="J174" s="15">
        <f t="shared" si="43"/>
        <v>66.510000000000005</v>
      </c>
      <c r="L174" s="43"/>
      <c r="M174" s="44"/>
    </row>
    <row r="175" spans="1:13" x14ac:dyDescent="0.3">
      <c r="A175" s="36">
        <v>21</v>
      </c>
      <c r="B175" s="37">
        <v>53044.902000000002</v>
      </c>
      <c r="C175" s="13"/>
      <c r="D175" s="15">
        <f t="shared" si="37"/>
        <v>3182.69</v>
      </c>
      <c r="E175" s="15">
        <f t="shared" si="38"/>
        <v>49862.21</v>
      </c>
      <c r="F175" s="16">
        <f t="shared" si="39"/>
        <v>3349.1</v>
      </c>
      <c r="G175" s="16">
        <f t="shared" si="40"/>
        <v>3260.98</v>
      </c>
      <c r="H175" s="15">
        <f t="shared" si="41"/>
        <v>11139.43</v>
      </c>
      <c r="I175" s="15">
        <f t="shared" si="42"/>
        <v>14322</v>
      </c>
      <c r="J175" s="15">
        <f t="shared" si="43"/>
        <v>88.12</v>
      </c>
      <c r="L175" s="43"/>
      <c r="M175" s="44"/>
    </row>
    <row r="176" spans="1:13" x14ac:dyDescent="0.3">
      <c r="A176" s="36">
        <v>20</v>
      </c>
      <c r="B176" s="37">
        <v>50762.413800000002</v>
      </c>
      <c r="C176" s="13"/>
      <c r="D176" s="15">
        <f t="shared" si="37"/>
        <v>3045.74</v>
      </c>
      <c r="E176" s="15">
        <f t="shared" si="38"/>
        <v>47716.67</v>
      </c>
      <c r="F176" s="16">
        <f t="shared" si="39"/>
        <v>3303.45</v>
      </c>
      <c r="G176" s="16">
        <f t="shared" si="40"/>
        <v>3089.33</v>
      </c>
      <c r="H176" s="15">
        <f t="shared" si="41"/>
        <v>10660.11</v>
      </c>
      <c r="I176" s="15">
        <f t="shared" si="42"/>
        <v>13706</v>
      </c>
      <c r="J176" s="15">
        <f t="shared" si="43"/>
        <v>214.12</v>
      </c>
      <c r="L176" s="43"/>
      <c r="M176" s="44"/>
    </row>
    <row r="177" spans="1:13" x14ac:dyDescent="0.3">
      <c r="A177" s="36">
        <v>19</v>
      </c>
      <c r="B177" s="37">
        <v>48584.097000000002</v>
      </c>
      <c r="C177" s="13"/>
      <c r="D177" s="15">
        <f t="shared" si="37"/>
        <v>2915.05</v>
      </c>
      <c r="E177" s="15">
        <f t="shared" si="38"/>
        <v>45669.05</v>
      </c>
      <c r="F177" s="16">
        <f t="shared" si="39"/>
        <v>3158.73</v>
      </c>
      <c r="G177" s="16">
        <f t="shared" si="40"/>
        <v>2925.52</v>
      </c>
      <c r="H177" s="15">
        <f t="shared" si="41"/>
        <v>10202.66</v>
      </c>
      <c r="I177" s="15">
        <f t="shared" si="42"/>
        <v>13118</v>
      </c>
      <c r="J177" s="15">
        <f t="shared" si="43"/>
        <v>233.21</v>
      </c>
      <c r="L177" s="43"/>
      <c r="M177" s="44"/>
    </row>
    <row r="178" spans="1:13" x14ac:dyDescent="0.3">
      <c r="A178" s="36">
        <v>18</v>
      </c>
      <c r="B178" s="37">
        <v>46594.526400000002</v>
      </c>
      <c r="C178" s="13"/>
      <c r="D178" s="15">
        <f t="shared" si="37"/>
        <v>2795.67</v>
      </c>
      <c r="E178" s="15">
        <f t="shared" si="38"/>
        <v>43798.86</v>
      </c>
      <c r="F178" s="16">
        <f t="shared" si="39"/>
        <v>2999.56</v>
      </c>
      <c r="G178" s="16">
        <f t="shared" si="40"/>
        <v>2775.91</v>
      </c>
      <c r="H178" s="15">
        <f t="shared" si="41"/>
        <v>9784.85</v>
      </c>
      <c r="I178" s="15">
        <f t="shared" si="42"/>
        <v>12581</v>
      </c>
      <c r="J178" s="15">
        <f t="shared" si="43"/>
        <v>223.65</v>
      </c>
      <c r="L178" s="43"/>
      <c r="M178" s="44"/>
    </row>
    <row r="179" spans="1:13" x14ac:dyDescent="0.3">
      <c r="A179" s="36">
        <v>17</v>
      </c>
      <c r="B179" s="37">
        <v>44755.540200000003</v>
      </c>
      <c r="C179" s="13"/>
      <c r="D179" s="15">
        <f t="shared" si="37"/>
        <v>2685.33</v>
      </c>
      <c r="E179" s="15">
        <f t="shared" si="38"/>
        <v>42070.21</v>
      </c>
      <c r="F179" s="16">
        <f t="shared" si="39"/>
        <v>2852.44</v>
      </c>
      <c r="G179" s="16">
        <f t="shared" si="40"/>
        <v>2637.62</v>
      </c>
      <c r="H179" s="15">
        <f t="shared" si="41"/>
        <v>9398.66</v>
      </c>
      <c r="I179" s="15">
        <f t="shared" si="42"/>
        <v>12084</v>
      </c>
      <c r="J179" s="15">
        <f t="shared" si="43"/>
        <v>214.82</v>
      </c>
      <c r="L179" s="43"/>
      <c r="M179" s="44"/>
    </row>
    <row r="180" spans="1:13" x14ac:dyDescent="0.3">
      <c r="A180" s="36">
        <v>16</v>
      </c>
      <c r="B180" s="37">
        <v>42997.003200000006</v>
      </c>
      <c r="C180" s="13"/>
      <c r="D180" s="15">
        <f t="shared" si="37"/>
        <v>2579.8200000000002</v>
      </c>
      <c r="E180" s="15">
        <f t="shared" si="38"/>
        <v>40417.18</v>
      </c>
      <c r="F180" s="16">
        <f t="shared" si="39"/>
        <v>2711.76</v>
      </c>
      <c r="G180" s="16">
        <f t="shared" si="40"/>
        <v>2505.37</v>
      </c>
      <c r="H180" s="15">
        <f t="shared" si="41"/>
        <v>9029.3700000000008</v>
      </c>
      <c r="I180" s="15">
        <f t="shared" si="42"/>
        <v>11609</v>
      </c>
      <c r="J180" s="15">
        <f t="shared" si="43"/>
        <v>206.39</v>
      </c>
      <c r="L180" s="43"/>
      <c r="M180" s="44"/>
    </row>
    <row r="181" spans="1:13" x14ac:dyDescent="0.3">
      <c r="A181" s="36">
        <v>15</v>
      </c>
      <c r="B181" s="37">
        <v>41315.821200000006</v>
      </c>
      <c r="C181" s="13"/>
      <c r="D181" s="15">
        <f t="shared" si="37"/>
        <v>2478.9499999999998</v>
      </c>
      <c r="E181" s="15">
        <f t="shared" si="38"/>
        <v>38836.870000000003</v>
      </c>
      <c r="F181" s="16">
        <f t="shared" si="39"/>
        <v>2577.27</v>
      </c>
      <c r="G181" s="16">
        <f t="shared" si="40"/>
        <v>2378.9499999999998</v>
      </c>
      <c r="H181" s="15">
        <f t="shared" si="41"/>
        <v>8676.32</v>
      </c>
      <c r="I181" s="15">
        <f t="shared" si="42"/>
        <v>11155</v>
      </c>
      <c r="J181" s="15">
        <f t="shared" si="43"/>
        <v>198.32</v>
      </c>
      <c r="L181" s="43"/>
      <c r="M181" s="44"/>
    </row>
    <row r="182" spans="1:13" x14ac:dyDescent="0.3">
      <c r="A182" s="36">
        <v>14</v>
      </c>
      <c r="B182" s="37">
        <v>39702.711600000002</v>
      </c>
      <c r="C182" s="13"/>
      <c r="D182" s="15">
        <f t="shared" si="37"/>
        <v>2382.16</v>
      </c>
      <c r="E182" s="15">
        <f t="shared" si="38"/>
        <v>37320.550000000003</v>
      </c>
      <c r="F182" s="16">
        <f t="shared" si="39"/>
        <v>2448.2199999999998</v>
      </c>
      <c r="G182" s="16">
        <f t="shared" si="40"/>
        <v>2257.64</v>
      </c>
      <c r="H182" s="15">
        <f t="shared" si="41"/>
        <v>8337.57</v>
      </c>
      <c r="I182" s="15">
        <f t="shared" si="42"/>
        <v>10720</v>
      </c>
      <c r="J182" s="15">
        <f t="shared" si="43"/>
        <v>190.58</v>
      </c>
      <c r="L182" s="43"/>
      <c r="M182" s="44"/>
    </row>
    <row r="183" spans="1:13" hidden="1" x14ac:dyDescent="0.3">
      <c r="A183" s="36">
        <v>13</v>
      </c>
      <c r="B183" s="37"/>
      <c r="C183" s="13"/>
      <c r="D183" s="15" t="e">
        <f t="shared" ref="D183:D195" si="44">ROUND(PensionableSalary*SAUL_Ee_conts,2)</f>
        <v>#NAME?</v>
      </c>
      <c r="E183" s="15" t="e">
        <f t="shared" si="38"/>
        <v>#NAME?</v>
      </c>
      <c r="F183" s="16">
        <f t="shared" si="39"/>
        <v>2002288.18</v>
      </c>
      <c r="G183" s="16" t="e">
        <f t="shared" si="40"/>
        <v>#NAME?</v>
      </c>
      <c r="H183" s="15" t="e">
        <f t="shared" ref="H183:H195" si="45">ROUND(PensionableSalary*SAUL_Er_conts,2)</f>
        <v>#NAME?</v>
      </c>
      <c r="I183" s="15" t="e">
        <f t="shared" si="42"/>
        <v>#NAME?</v>
      </c>
      <c r="J183" s="15" t="e">
        <f t="shared" si="43"/>
        <v>#NAME?</v>
      </c>
      <c r="L183" s="43"/>
      <c r="M183" s="44"/>
    </row>
    <row r="184" spans="1:13" hidden="1" x14ac:dyDescent="0.3">
      <c r="A184" s="36">
        <v>12</v>
      </c>
      <c r="B184" s="37"/>
      <c r="C184" s="13"/>
      <c r="D184" s="15" t="e">
        <f t="shared" si="44"/>
        <v>#NAME?</v>
      </c>
      <c r="E184" s="15" t="e">
        <f t="shared" si="38"/>
        <v>#NAME?</v>
      </c>
      <c r="F184" s="16">
        <f t="shared" si="39"/>
        <v>2002288.18</v>
      </c>
      <c r="G184" s="16" t="e">
        <f t="shared" si="40"/>
        <v>#NAME?</v>
      </c>
      <c r="H184" s="15" t="e">
        <f t="shared" si="45"/>
        <v>#NAME?</v>
      </c>
      <c r="I184" s="15" t="e">
        <f t="shared" si="42"/>
        <v>#NAME?</v>
      </c>
      <c r="J184" s="15" t="e">
        <f t="shared" si="43"/>
        <v>#NAME?</v>
      </c>
      <c r="L184" s="43"/>
      <c r="M184" s="44"/>
    </row>
    <row r="185" spans="1:13" hidden="1" x14ac:dyDescent="0.3">
      <c r="A185" s="36">
        <v>11</v>
      </c>
      <c r="B185" s="37"/>
      <c r="C185" s="13"/>
      <c r="D185" s="15" t="e">
        <f t="shared" si="44"/>
        <v>#NAME?</v>
      </c>
      <c r="E185" s="15" t="e">
        <f t="shared" si="38"/>
        <v>#NAME?</v>
      </c>
      <c r="F185" s="16">
        <f t="shared" si="39"/>
        <v>2002288.18</v>
      </c>
      <c r="G185" s="16" t="e">
        <f t="shared" si="40"/>
        <v>#NAME?</v>
      </c>
      <c r="H185" s="15" t="e">
        <f t="shared" si="45"/>
        <v>#NAME?</v>
      </c>
      <c r="I185" s="15" t="e">
        <f t="shared" si="42"/>
        <v>#NAME?</v>
      </c>
      <c r="J185" s="15" t="e">
        <f t="shared" si="43"/>
        <v>#NAME?</v>
      </c>
      <c r="L185" s="43"/>
      <c r="M185" s="44"/>
    </row>
    <row r="186" spans="1:13" hidden="1" x14ac:dyDescent="0.3">
      <c r="A186" s="36">
        <v>10</v>
      </c>
      <c r="B186" s="37"/>
      <c r="C186" s="13"/>
      <c r="D186" s="15" t="e">
        <f t="shared" si="44"/>
        <v>#NAME?</v>
      </c>
      <c r="E186" s="15" t="e">
        <f t="shared" si="38"/>
        <v>#NAME?</v>
      </c>
      <c r="F186" s="16">
        <f t="shared" si="39"/>
        <v>2002288.18</v>
      </c>
      <c r="G186" s="16" t="e">
        <f t="shared" si="40"/>
        <v>#NAME?</v>
      </c>
      <c r="H186" s="15" t="e">
        <f t="shared" si="45"/>
        <v>#NAME?</v>
      </c>
      <c r="I186" s="15" t="e">
        <f t="shared" si="42"/>
        <v>#NAME?</v>
      </c>
      <c r="J186" s="15" t="e">
        <f t="shared" si="43"/>
        <v>#NAME?</v>
      </c>
      <c r="L186" s="43"/>
      <c r="M186" s="44"/>
    </row>
    <row r="187" spans="1:13" hidden="1" x14ac:dyDescent="0.3">
      <c r="A187" s="36">
        <v>9</v>
      </c>
      <c r="B187" s="37"/>
      <c r="C187" s="13"/>
      <c r="D187" s="15" t="e">
        <f t="shared" si="44"/>
        <v>#NAME?</v>
      </c>
      <c r="E187" s="15" t="e">
        <f t="shared" si="38"/>
        <v>#NAME?</v>
      </c>
      <c r="F187" s="16">
        <f t="shared" si="39"/>
        <v>2002288.18</v>
      </c>
      <c r="G187" s="16" t="e">
        <f t="shared" si="40"/>
        <v>#NAME?</v>
      </c>
      <c r="H187" s="15" t="e">
        <f t="shared" si="45"/>
        <v>#NAME?</v>
      </c>
      <c r="I187" s="15" t="e">
        <f t="shared" si="42"/>
        <v>#NAME?</v>
      </c>
      <c r="J187" s="15" t="e">
        <f t="shared" si="43"/>
        <v>#NAME?</v>
      </c>
      <c r="L187" s="43"/>
      <c r="M187" s="44"/>
    </row>
    <row r="188" spans="1:13" hidden="1" x14ac:dyDescent="0.3">
      <c r="A188" s="36">
        <v>8</v>
      </c>
      <c r="B188" s="37"/>
      <c r="C188" s="13"/>
      <c r="D188" s="15" t="e">
        <f t="shared" si="44"/>
        <v>#NAME?</v>
      </c>
      <c r="E188" s="15" t="e">
        <f t="shared" si="38"/>
        <v>#NAME?</v>
      </c>
      <c r="F188" s="16">
        <f t="shared" si="39"/>
        <v>2002288.18</v>
      </c>
      <c r="G188" s="16" t="e">
        <f t="shared" si="40"/>
        <v>#NAME?</v>
      </c>
      <c r="H188" s="15" t="e">
        <f t="shared" si="45"/>
        <v>#NAME?</v>
      </c>
      <c r="I188" s="15" t="e">
        <f t="shared" si="42"/>
        <v>#NAME?</v>
      </c>
      <c r="J188" s="15" t="e">
        <f t="shared" si="43"/>
        <v>#NAME?</v>
      </c>
      <c r="L188" s="43"/>
      <c r="M188" s="44"/>
    </row>
    <row r="189" spans="1:13" hidden="1" x14ac:dyDescent="0.3">
      <c r="A189" s="36">
        <v>7</v>
      </c>
      <c r="B189" s="37"/>
      <c r="C189" s="13"/>
      <c r="D189" s="15" t="e">
        <f t="shared" si="44"/>
        <v>#NAME?</v>
      </c>
      <c r="E189" s="15" t="e">
        <f t="shared" si="38"/>
        <v>#NAME?</v>
      </c>
      <c r="F189" s="16">
        <f t="shared" si="39"/>
        <v>2002288.18</v>
      </c>
      <c r="G189" s="16" t="e">
        <f t="shared" si="40"/>
        <v>#NAME?</v>
      </c>
      <c r="H189" s="15" t="e">
        <f t="shared" si="45"/>
        <v>#NAME?</v>
      </c>
      <c r="I189" s="15" t="e">
        <f t="shared" si="42"/>
        <v>#NAME?</v>
      </c>
      <c r="J189" s="15" t="e">
        <f t="shared" si="43"/>
        <v>#NAME?</v>
      </c>
      <c r="L189" s="43"/>
      <c r="M189" s="44"/>
    </row>
    <row r="190" spans="1:13" hidden="1" x14ac:dyDescent="0.3">
      <c r="A190" s="36">
        <v>6</v>
      </c>
      <c r="B190" s="37"/>
      <c r="C190" s="13"/>
      <c r="D190" s="15" t="e">
        <f t="shared" si="44"/>
        <v>#NAME?</v>
      </c>
      <c r="E190" s="15" t="e">
        <f t="shared" si="38"/>
        <v>#NAME?</v>
      </c>
      <c r="F190" s="16">
        <f t="shared" si="39"/>
        <v>2002288.18</v>
      </c>
      <c r="G190" s="16" t="e">
        <f t="shared" si="40"/>
        <v>#NAME?</v>
      </c>
      <c r="H190" s="15" t="e">
        <f t="shared" si="45"/>
        <v>#NAME?</v>
      </c>
      <c r="I190" s="15" t="e">
        <f t="shared" si="42"/>
        <v>#NAME?</v>
      </c>
      <c r="J190" s="15" t="e">
        <f t="shared" si="43"/>
        <v>#NAME?</v>
      </c>
      <c r="L190" s="43"/>
      <c r="M190" s="44"/>
    </row>
    <row r="191" spans="1:13" hidden="1" x14ac:dyDescent="0.3">
      <c r="A191" s="36">
        <v>5</v>
      </c>
      <c r="B191" s="37"/>
      <c r="C191" s="13"/>
      <c r="D191" s="15" t="e">
        <f t="shared" si="44"/>
        <v>#NAME?</v>
      </c>
      <c r="E191" s="15" t="e">
        <f t="shared" si="38"/>
        <v>#NAME?</v>
      </c>
      <c r="F191" s="16">
        <f t="shared" si="39"/>
        <v>2002288.18</v>
      </c>
      <c r="G191" s="16" t="e">
        <f t="shared" si="40"/>
        <v>#NAME?</v>
      </c>
      <c r="H191" s="15" t="e">
        <f t="shared" si="45"/>
        <v>#NAME?</v>
      </c>
      <c r="I191" s="15" t="e">
        <f t="shared" si="42"/>
        <v>#NAME?</v>
      </c>
      <c r="J191" s="15" t="e">
        <f t="shared" si="43"/>
        <v>#NAME?</v>
      </c>
      <c r="L191" s="43"/>
      <c r="M191" s="44"/>
    </row>
    <row r="192" spans="1:13" hidden="1" x14ac:dyDescent="0.3">
      <c r="A192" s="36">
        <v>4</v>
      </c>
      <c r="B192" s="37"/>
      <c r="C192" s="13"/>
      <c r="D192" s="15" t="e">
        <f t="shared" si="44"/>
        <v>#NAME?</v>
      </c>
      <c r="E192" s="15" t="e">
        <f t="shared" si="38"/>
        <v>#NAME?</v>
      </c>
      <c r="F192" s="16">
        <f t="shared" si="39"/>
        <v>2002288.18</v>
      </c>
      <c r="G192" s="16" t="e">
        <f t="shared" si="40"/>
        <v>#NAME?</v>
      </c>
      <c r="H192" s="15" t="e">
        <f t="shared" si="45"/>
        <v>#NAME?</v>
      </c>
      <c r="I192" s="15" t="e">
        <f t="shared" si="42"/>
        <v>#NAME?</v>
      </c>
      <c r="J192" s="15" t="e">
        <f t="shared" si="43"/>
        <v>#NAME?</v>
      </c>
      <c r="L192" s="43"/>
      <c r="M192" s="44"/>
    </row>
    <row r="193" spans="1:13" hidden="1" x14ac:dyDescent="0.3">
      <c r="A193" s="36">
        <v>3</v>
      </c>
      <c r="B193" s="37"/>
      <c r="C193" s="13"/>
      <c r="D193" s="15" t="e">
        <f t="shared" si="44"/>
        <v>#NAME?</v>
      </c>
      <c r="E193" s="15" t="e">
        <f t="shared" si="38"/>
        <v>#NAME?</v>
      </c>
      <c r="F193" s="16">
        <f t="shared" si="39"/>
        <v>2002288.18</v>
      </c>
      <c r="G193" s="16" t="e">
        <f t="shared" si="40"/>
        <v>#NAME?</v>
      </c>
      <c r="H193" s="15" t="e">
        <f t="shared" si="45"/>
        <v>#NAME?</v>
      </c>
      <c r="I193" s="15" t="e">
        <f t="shared" si="42"/>
        <v>#NAME?</v>
      </c>
      <c r="J193" s="15" t="e">
        <f t="shared" si="43"/>
        <v>#NAME?</v>
      </c>
      <c r="L193" s="43"/>
      <c r="M193" s="44"/>
    </row>
    <row r="194" spans="1:13" hidden="1" x14ac:dyDescent="0.3">
      <c r="A194" s="36">
        <v>2</v>
      </c>
      <c r="B194" s="37"/>
      <c r="C194" s="13"/>
      <c r="D194" s="15" t="e">
        <f t="shared" si="44"/>
        <v>#NAME?</v>
      </c>
      <c r="E194" s="15" t="e">
        <f t="shared" si="38"/>
        <v>#NAME?</v>
      </c>
      <c r="F194" s="16">
        <f t="shared" si="39"/>
        <v>2002288.18</v>
      </c>
      <c r="G194" s="16" t="e">
        <f t="shared" si="40"/>
        <v>#NAME?</v>
      </c>
      <c r="H194" s="15" t="e">
        <f t="shared" si="45"/>
        <v>#NAME?</v>
      </c>
      <c r="I194" s="15" t="e">
        <f t="shared" si="42"/>
        <v>#NAME?</v>
      </c>
      <c r="J194" s="15" t="e">
        <f t="shared" si="43"/>
        <v>#NAME?</v>
      </c>
      <c r="L194" s="43"/>
      <c r="M194" s="44"/>
    </row>
    <row r="195" spans="1:13" hidden="1" x14ac:dyDescent="0.3">
      <c r="A195" s="36">
        <v>1</v>
      </c>
      <c r="B195" s="37"/>
      <c r="C195" s="13"/>
      <c r="D195" s="15" t="e">
        <f t="shared" si="44"/>
        <v>#NAME?</v>
      </c>
      <c r="E195" s="15" t="e">
        <f t="shared" si="38"/>
        <v>#NAME?</v>
      </c>
      <c r="F195" s="16">
        <f t="shared" si="39"/>
        <v>2002288.18</v>
      </c>
      <c r="G195" s="16" t="e">
        <f t="shared" si="40"/>
        <v>#NAME?</v>
      </c>
      <c r="H195" s="15" t="e">
        <f t="shared" si="45"/>
        <v>#NAME?</v>
      </c>
      <c r="I195" s="15" t="e">
        <f t="shared" si="42"/>
        <v>#NAME?</v>
      </c>
      <c r="J195" s="15" t="e">
        <f t="shared" si="43"/>
        <v>#NAME?</v>
      </c>
      <c r="L195" s="43"/>
      <c r="M195" s="44"/>
    </row>
    <row r="196" spans="1:13" x14ac:dyDescent="0.3">
      <c r="A196" s="100"/>
      <c r="B196" s="101"/>
      <c r="C196" s="101"/>
      <c r="D196" s="101"/>
      <c r="E196" s="101"/>
      <c r="F196" s="101"/>
      <c r="G196" s="101"/>
      <c r="H196" s="101"/>
      <c r="I196" s="101"/>
      <c r="J196" s="101"/>
    </row>
    <row r="197" spans="1:13" x14ac:dyDescent="0.3">
      <c r="A197" s="97" t="s">
        <v>69</v>
      </c>
      <c r="B197" s="109"/>
      <c r="C197" s="109"/>
      <c r="D197" s="109"/>
      <c r="E197" s="109"/>
      <c r="F197" s="109"/>
      <c r="G197" s="109"/>
      <c r="H197" s="109"/>
      <c r="I197" s="109"/>
      <c r="J197" s="109"/>
    </row>
    <row r="198" spans="1:13" x14ac:dyDescent="0.3"/>
  </sheetData>
  <mergeCells count="25">
    <mergeCell ref="A165:J165"/>
    <mergeCell ref="A196:J196"/>
    <mergeCell ref="A197:J197"/>
    <mergeCell ref="A128:J128"/>
    <mergeCell ref="A129:J129"/>
    <mergeCell ref="A160:J160"/>
    <mergeCell ref="A161:J161"/>
    <mergeCell ref="A163:J163"/>
    <mergeCell ref="A164:J164"/>
    <mergeCell ref="B2:I2"/>
    <mergeCell ref="B4:I4"/>
    <mergeCell ref="B5:I5"/>
    <mergeCell ref="B6:I6"/>
    <mergeCell ref="A127:J127"/>
    <mergeCell ref="A8:J8"/>
    <mergeCell ref="A9:J9"/>
    <mergeCell ref="A10:J10"/>
    <mergeCell ref="A65:J65"/>
    <mergeCell ref="A66:J66"/>
    <mergeCell ref="A67:J67"/>
    <mergeCell ref="A68:J68"/>
    <mergeCell ref="A69:J69"/>
    <mergeCell ref="A70:J70"/>
    <mergeCell ref="A124:J124"/>
    <mergeCell ref="A125:J125"/>
  </mergeCells>
  <pageMargins left="0.31496062992125984" right="0.31496062992125984" top="0.74803149606299213" bottom="0.74803149606299213" header="0.31496062992125984" footer="0.31496062992125984"/>
  <pageSetup paperSize="9" scale="59" fitToHeight="0" orientation="portrait" horizontalDpi="300" verticalDpi="300" r:id="rId1"/>
  <headerFooter>
    <oddHeader>&amp;F</oddHeader>
    <oddFooter>&amp;L&amp;BImperial College London Confidential&amp;B&amp;C&amp;D&amp;RPage &amp;P</oddFooter>
  </headerFooter>
  <rowBreaks count="2" manualBreakCount="2">
    <brk id="67" max="9" man="1"/>
    <brk id="126"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4C057-F878-44DF-8B34-1E0A0F965853}">
  <sheetPr>
    <pageSetUpPr fitToPage="1"/>
  </sheetPr>
  <dimension ref="A1:XFA198"/>
  <sheetViews>
    <sheetView showGridLines="0" tabSelected="1" topLeftCell="A61" zoomScaleNormal="100" workbookViewId="0">
      <selection activeCell="A70" sqref="A70:J70"/>
    </sheetView>
  </sheetViews>
  <sheetFormatPr defaultColWidth="0" defaultRowHeight="13" customHeight="1" zeroHeight="1" x14ac:dyDescent="0.3"/>
  <cols>
    <col min="1" max="2" width="10.54296875" style="1" customWidth="1"/>
    <col min="3" max="3" width="1.54296875" style="1" bestFit="1" customWidth="1"/>
    <col min="4" max="4" width="22.1796875" style="1" customWidth="1"/>
    <col min="5" max="5" width="18.1796875" style="1" customWidth="1"/>
    <col min="6" max="7" width="15.54296875" style="1" customWidth="1"/>
    <col min="8" max="9" width="26.453125" style="1" customWidth="1"/>
    <col min="10" max="10" width="20.453125" style="1" customWidth="1"/>
    <col min="11" max="16381" width="9.1796875" style="1" hidden="1"/>
    <col min="16382" max="16382" width="10.81640625" style="1" customWidth="1"/>
    <col min="16383" max="16383" width="17.1796875" style="1" customWidth="1"/>
    <col min="16384" max="16384" width="11.1796875" style="1" customWidth="1"/>
  </cols>
  <sheetData>
    <row r="1" spans="1:51" ht="48.75" customHeight="1" x14ac:dyDescent="0.3"/>
    <row r="2" spans="1:51" ht="64.5" customHeight="1" x14ac:dyDescent="0.3">
      <c r="B2" s="79" t="s">
        <v>54</v>
      </c>
      <c r="C2" s="86"/>
      <c r="D2" s="86"/>
      <c r="E2" s="86"/>
      <c r="F2" s="86"/>
      <c r="G2" s="86"/>
      <c r="H2" s="86"/>
      <c r="I2" s="86"/>
      <c r="J2" s="49"/>
    </row>
    <row r="3" spans="1:51" x14ac:dyDescent="0.3">
      <c r="A3"/>
      <c r="B3"/>
      <c r="C3"/>
      <c r="D3"/>
      <c r="E3"/>
      <c r="F3"/>
      <c r="G3"/>
      <c r="H3"/>
      <c r="I3"/>
      <c r="J3"/>
    </row>
    <row r="4" spans="1:51" ht="36.75" customHeight="1" x14ac:dyDescent="0.4">
      <c r="B4" s="95" t="str">
        <f>"SAUL PensionSMART Ready Reckoner for "&amp;TaxYear&amp;" tax year, and pay scale applicable from "&amp;TEXT(PayScaleDate,"d mmmm yyyy")</f>
        <v>SAUL PensionSMART Ready Reckoner for 2024/25 tax year, and pay scale applicable from 1 August 2024</v>
      </c>
      <c r="C4" s="96"/>
      <c r="D4" s="96"/>
      <c r="E4" s="96"/>
      <c r="F4" s="96"/>
      <c r="G4" s="96"/>
      <c r="H4" s="96"/>
      <c r="I4" s="96"/>
      <c r="J4" s="73"/>
    </row>
    <row r="5" spans="1:51" ht="48.75" customHeight="1" x14ac:dyDescent="0.3">
      <c r="B5" s="97" t="s">
        <v>58</v>
      </c>
      <c r="C5" s="98"/>
      <c r="D5" s="98"/>
      <c r="E5" s="98"/>
      <c r="F5" s="98"/>
      <c r="G5" s="98"/>
      <c r="H5" s="98"/>
      <c r="I5" s="98"/>
      <c r="J5" s="46"/>
    </row>
    <row r="6" spans="1:51" ht="45.75" customHeight="1" x14ac:dyDescent="0.3">
      <c r="B6" s="99" t="s">
        <v>70</v>
      </c>
      <c r="C6" s="98"/>
      <c r="D6" s="98"/>
      <c r="E6" s="98"/>
      <c r="F6" s="98"/>
      <c r="G6" s="98"/>
      <c r="H6" s="98"/>
      <c r="I6" s="98"/>
      <c r="J6" s="47"/>
    </row>
    <row r="7" spans="1:51" ht="18" customHeight="1" x14ac:dyDescent="0.3">
      <c r="A7" s="8"/>
      <c r="B7" s="8"/>
      <c r="C7" s="8"/>
      <c r="D7" s="8"/>
      <c r="E7" s="8"/>
      <c r="F7" s="8"/>
      <c r="G7" s="8"/>
      <c r="H7" s="8"/>
      <c r="I7" s="8"/>
      <c r="J7" s="8"/>
    </row>
    <row r="8" spans="1:51" x14ac:dyDescent="0.3">
      <c r="A8" s="104"/>
      <c r="B8" s="104"/>
      <c r="C8" s="104"/>
      <c r="D8" s="104"/>
      <c r="E8" s="104"/>
      <c r="F8" s="104"/>
      <c r="G8" s="104"/>
      <c r="H8" s="104"/>
      <c r="I8" s="104"/>
      <c r="J8" s="104"/>
    </row>
    <row r="9" spans="1:51" ht="27" customHeight="1" x14ac:dyDescent="0.3">
      <c r="A9" s="105" t="s">
        <v>74</v>
      </c>
      <c r="B9" s="105"/>
      <c r="C9" s="105"/>
      <c r="D9" s="105"/>
      <c r="E9" s="105"/>
      <c r="F9" s="105"/>
      <c r="G9" s="105"/>
      <c r="H9" s="105"/>
      <c r="I9" s="105"/>
      <c r="J9" s="105"/>
    </row>
    <row r="10" spans="1:51" ht="15.75" customHeight="1" x14ac:dyDescent="0.3">
      <c r="A10" s="102" t="s">
        <v>76</v>
      </c>
      <c r="B10" s="106"/>
      <c r="C10" s="106"/>
      <c r="D10" s="106"/>
      <c r="E10" s="106"/>
      <c r="F10" s="106"/>
      <c r="G10" s="106"/>
      <c r="H10" s="106"/>
      <c r="I10" s="106"/>
      <c r="J10" s="106"/>
    </row>
    <row r="11" spans="1:51" x14ac:dyDescent="0.3">
      <c r="A11" s="41"/>
      <c r="B11" s="40"/>
      <c r="C11" s="40"/>
      <c r="D11" s="40"/>
      <c r="E11" s="40"/>
      <c r="F11" s="40"/>
      <c r="G11" s="40"/>
      <c r="H11" s="40"/>
      <c r="I11" s="40"/>
      <c r="J11" s="40"/>
    </row>
    <row r="12" spans="1:51" ht="89.25" customHeight="1" x14ac:dyDescent="0.3">
      <c r="A12" s="24" t="s">
        <v>0</v>
      </c>
      <c r="B12" s="22" t="s">
        <v>2</v>
      </c>
      <c r="C12" s="23"/>
      <c r="D12" s="24" t="str">
        <f>"Employee standard Contribution on salary at "&amp;TEXT(SAUL_Start_Ee_Conts,"0%")&amp;" (corresponds to column A of the PensionSMART Ts &amp; Cs)"</f>
        <v>Employee standard Contribution on salary at 6% (corresponds to column A of the PensionSMART Ts &amp; Cs)</v>
      </c>
      <c r="E12" s="24" t="s">
        <v>3</v>
      </c>
      <c r="F12" s="25" t="s">
        <v>38</v>
      </c>
      <c r="G12" s="25" t="s">
        <v>5</v>
      </c>
      <c r="H12" s="24" t="str">
        <f>"Employer's standard contribution at "&amp;TEXT(SAUL_Start_Er_Conts,"0%")&amp;" would be (corresponds to column B of the PensionSMART Ts &amp; Cs)"</f>
        <v>Employer's standard contribution at 15% would be (corresponds to column B of the PensionSMART Ts &amp; Cs)</v>
      </c>
      <c r="I12" s="24" t="s">
        <v>39</v>
      </c>
      <c r="J12" s="24" t="s">
        <v>1</v>
      </c>
    </row>
    <row r="13" spans="1:51" x14ac:dyDescent="0.3">
      <c r="A13" s="34">
        <v>52</v>
      </c>
      <c r="B13" s="35">
        <v>84266.411400000012</v>
      </c>
      <c r="C13" s="10"/>
      <c r="D13" s="15">
        <f t="shared" ref="D13:D44" si="0">ROUND(PensionableSalary*SAUL_Start_Ee_Conts,2)</f>
        <v>5055.9799999999996</v>
      </c>
      <c r="E13" s="15">
        <f>ROUND(+PensionableSalary-Ee_StandardConts,2)</f>
        <v>79210.429999999993</v>
      </c>
      <c r="F13" s="16">
        <f t="shared" ref="F13:F44" si="1">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3973.53</v>
      </c>
      <c r="G13" s="16">
        <f t="shared" ref="G13:G44" si="2">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3872.41</v>
      </c>
      <c r="H13" s="15">
        <f t="shared" ref="H13:H44" si="3">ROUND(PensionableSalary*SAUL_Start_Er_Conts,2)</f>
        <v>12639.96</v>
      </c>
      <c r="I13" s="15">
        <f>ROUND(Ee_StandardConts+Er_StandardCont,0)</f>
        <v>17696</v>
      </c>
      <c r="J13" s="15">
        <f>ROUND(+Ee_NICs_nonPenSMART-Ee_NICs_PenSmart,2)</f>
        <v>101.12</v>
      </c>
      <c r="L13" s="43"/>
      <c r="M13" s="44"/>
      <c r="AX13" s="2"/>
      <c r="AY13" s="3"/>
    </row>
    <row r="14" spans="1:51" x14ac:dyDescent="0.3">
      <c r="A14" s="36">
        <v>51</v>
      </c>
      <c r="B14" s="37">
        <v>81931.321800000005</v>
      </c>
      <c r="C14" s="14"/>
      <c r="D14" s="15">
        <f t="shared" si="0"/>
        <v>4915.88</v>
      </c>
      <c r="E14" s="15">
        <f t="shared" ref="E14:E44" si="4">ROUND(+PensionableSalary-Ee_StandardConts,2)</f>
        <v>77015.44</v>
      </c>
      <c r="F14" s="16">
        <f t="shared" si="1"/>
        <v>3926.83</v>
      </c>
      <c r="G14" s="16">
        <f t="shared" si="2"/>
        <v>3828.51</v>
      </c>
      <c r="H14" s="15">
        <f t="shared" si="3"/>
        <v>12289.7</v>
      </c>
      <c r="I14" s="15">
        <f t="shared" ref="I14:I44" si="5">ROUND(Ee_StandardConts+Er_StandardCont,0)</f>
        <v>17206</v>
      </c>
      <c r="J14" s="15">
        <f t="shared" ref="J14:J44" si="6">ROUND(+Ee_NICs_nonPenSMART-Ee_NICs_PenSmart,2)</f>
        <v>98.32</v>
      </c>
      <c r="L14" s="43"/>
      <c r="M14" s="44"/>
      <c r="AX14" s="2"/>
      <c r="AY14" s="3"/>
    </row>
    <row r="15" spans="1:51" x14ac:dyDescent="0.3">
      <c r="A15" s="36">
        <v>50</v>
      </c>
      <c r="B15" s="37">
        <v>79750.942200000005</v>
      </c>
      <c r="C15" s="14"/>
      <c r="D15" s="15">
        <f t="shared" si="0"/>
        <v>4785.0600000000004</v>
      </c>
      <c r="E15" s="15">
        <f t="shared" si="4"/>
        <v>74965.88</v>
      </c>
      <c r="F15" s="16">
        <f t="shared" si="1"/>
        <v>3883.22</v>
      </c>
      <c r="G15" s="16">
        <f t="shared" si="2"/>
        <v>3787.52</v>
      </c>
      <c r="H15" s="15">
        <f t="shared" si="3"/>
        <v>11962.64</v>
      </c>
      <c r="I15" s="15">
        <f t="shared" si="5"/>
        <v>16748</v>
      </c>
      <c r="J15" s="15">
        <f t="shared" si="6"/>
        <v>95.7</v>
      </c>
      <c r="L15" s="43"/>
      <c r="M15" s="44"/>
      <c r="AX15" s="2"/>
      <c r="AY15" s="3"/>
    </row>
    <row r="16" spans="1:51" x14ac:dyDescent="0.3">
      <c r="A16" s="36">
        <v>49</v>
      </c>
      <c r="B16" s="37">
        <v>77702.5818</v>
      </c>
      <c r="C16" s="14"/>
      <c r="D16" s="15">
        <f t="shared" si="0"/>
        <v>4662.1499999999996</v>
      </c>
      <c r="E16" s="15">
        <f t="shared" si="4"/>
        <v>73040.429999999993</v>
      </c>
      <c r="F16" s="16">
        <f t="shared" si="1"/>
        <v>3842.25</v>
      </c>
      <c r="G16" s="16">
        <f t="shared" si="2"/>
        <v>3749.01</v>
      </c>
      <c r="H16" s="15">
        <f t="shared" si="3"/>
        <v>11655.39</v>
      </c>
      <c r="I16" s="15">
        <f t="shared" si="5"/>
        <v>16318</v>
      </c>
      <c r="J16" s="15">
        <f t="shared" si="6"/>
        <v>93.24</v>
      </c>
      <c r="L16" s="43"/>
      <c r="M16" s="44"/>
      <c r="AX16" s="2"/>
      <c r="AY16" s="3"/>
    </row>
    <row r="17" spans="1:51" x14ac:dyDescent="0.3">
      <c r="A17" s="36">
        <v>48</v>
      </c>
      <c r="B17" s="37">
        <v>75633.593400000012</v>
      </c>
      <c r="C17" s="14"/>
      <c r="D17" s="15">
        <f t="shared" si="0"/>
        <v>4538.0200000000004</v>
      </c>
      <c r="E17" s="15">
        <f t="shared" si="4"/>
        <v>71095.570000000007</v>
      </c>
      <c r="F17" s="16">
        <f t="shared" si="1"/>
        <v>3800.87</v>
      </c>
      <c r="G17" s="16">
        <f t="shared" si="2"/>
        <v>3710.11</v>
      </c>
      <c r="H17" s="15">
        <f t="shared" si="3"/>
        <v>11345.04</v>
      </c>
      <c r="I17" s="15">
        <f t="shared" si="5"/>
        <v>15883</v>
      </c>
      <c r="J17" s="15">
        <f t="shared" si="6"/>
        <v>90.76</v>
      </c>
      <c r="L17" s="43"/>
      <c r="M17" s="44"/>
      <c r="AX17" s="2"/>
      <c r="AY17" s="3"/>
    </row>
    <row r="18" spans="1:51" x14ac:dyDescent="0.3">
      <c r="A18" s="36">
        <v>47</v>
      </c>
      <c r="B18" s="37">
        <v>73644.022800000006</v>
      </c>
      <c r="C18" s="14"/>
      <c r="D18" s="15">
        <f t="shared" si="0"/>
        <v>4418.6400000000003</v>
      </c>
      <c r="E18" s="15">
        <f t="shared" si="4"/>
        <v>69225.38</v>
      </c>
      <c r="F18" s="16">
        <f t="shared" si="1"/>
        <v>3761.08</v>
      </c>
      <c r="G18" s="16">
        <f t="shared" si="2"/>
        <v>3672.71</v>
      </c>
      <c r="H18" s="15">
        <f t="shared" si="3"/>
        <v>11046.6</v>
      </c>
      <c r="I18" s="15">
        <f t="shared" si="5"/>
        <v>15465</v>
      </c>
      <c r="J18" s="15">
        <f t="shared" si="6"/>
        <v>88.37</v>
      </c>
      <c r="L18" s="43"/>
      <c r="M18" s="44"/>
      <c r="AX18" s="2"/>
      <c r="AY18" s="3"/>
    </row>
    <row r="19" spans="1:51" x14ac:dyDescent="0.3">
      <c r="A19" s="36">
        <v>46</v>
      </c>
      <c r="B19" s="37">
        <v>71692.614000000001</v>
      </c>
      <c r="C19" s="14"/>
      <c r="D19" s="15">
        <f t="shared" si="0"/>
        <v>4301.5600000000004</v>
      </c>
      <c r="E19" s="15">
        <f t="shared" si="4"/>
        <v>67391.05</v>
      </c>
      <c r="F19" s="16">
        <f t="shared" si="1"/>
        <v>3722.05</v>
      </c>
      <c r="G19" s="16">
        <f t="shared" si="2"/>
        <v>3636.02</v>
      </c>
      <c r="H19" s="15">
        <f t="shared" si="3"/>
        <v>10753.89</v>
      </c>
      <c r="I19" s="15">
        <f t="shared" si="5"/>
        <v>15055</v>
      </c>
      <c r="J19" s="15">
        <f t="shared" si="6"/>
        <v>86.03</v>
      </c>
      <c r="L19" s="43"/>
      <c r="M19" s="44"/>
      <c r="AX19" s="2"/>
      <c r="AY19" s="3"/>
    </row>
    <row r="20" spans="1:51" x14ac:dyDescent="0.3">
      <c r="A20" s="36">
        <v>45</v>
      </c>
      <c r="B20" s="37">
        <v>69798.963600000003</v>
      </c>
      <c r="C20" s="14"/>
      <c r="D20" s="15">
        <f t="shared" si="0"/>
        <v>4187.9399999999996</v>
      </c>
      <c r="E20" s="15">
        <f t="shared" si="4"/>
        <v>65611.02</v>
      </c>
      <c r="F20" s="16">
        <f t="shared" si="1"/>
        <v>3684.18</v>
      </c>
      <c r="G20" s="16">
        <f t="shared" si="2"/>
        <v>3600.42</v>
      </c>
      <c r="H20" s="15">
        <f t="shared" si="3"/>
        <v>10469.84</v>
      </c>
      <c r="I20" s="15">
        <f t="shared" si="5"/>
        <v>14658</v>
      </c>
      <c r="J20" s="15">
        <f t="shared" si="6"/>
        <v>83.76</v>
      </c>
      <c r="L20" s="43"/>
      <c r="M20" s="44"/>
      <c r="AX20" s="2"/>
      <c r="AY20" s="3"/>
    </row>
    <row r="21" spans="1:51" x14ac:dyDescent="0.3">
      <c r="A21" s="36">
        <v>44</v>
      </c>
      <c r="B21" s="37">
        <v>68005.359000000011</v>
      </c>
      <c r="C21" s="14"/>
      <c r="D21" s="15">
        <f t="shared" si="0"/>
        <v>4080.32</v>
      </c>
      <c r="E21" s="15">
        <f t="shared" si="4"/>
        <v>63925.04</v>
      </c>
      <c r="F21" s="16">
        <f t="shared" si="1"/>
        <v>3648.31</v>
      </c>
      <c r="G21" s="16">
        <f t="shared" si="2"/>
        <v>3566.7</v>
      </c>
      <c r="H21" s="15">
        <f t="shared" si="3"/>
        <v>10200.799999999999</v>
      </c>
      <c r="I21" s="15">
        <f t="shared" si="5"/>
        <v>14281</v>
      </c>
      <c r="J21" s="15">
        <f t="shared" si="6"/>
        <v>81.61</v>
      </c>
      <c r="L21" s="43"/>
      <c r="M21" s="44"/>
      <c r="AX21" s="2"/>
      <c r="AY21" s="3"/>
    </row>
    <row r="22" spans="1:51" x14ac:dyDescent="0.3">
      <c r="A22" s="36">
        <v>43</v>
      </c>
      <c r="B22" s="37">
        <v>66232.382400000002</v>
      </c>
      <c r="C22" s="14"/>
      <c r="D22" s="15">
        <f t="shared" si="0"/>
        <v>3973.94</v>
      </c>
      <c r="E22" s="15">
        <f t="shared" si="4"/>
        <v>62258.44</v>
      </c>
      <c r="F22" s="16">
        <f t="shared" si="1"/>
        <v>3612.85</v>
      </c>
      <c r="G22" s="16">
        <f t="shared" si="2"/>
        <v>3533.37</v>
      </c>
      <c r="H22" s="15">
        <f t="shared" si="3"/>
        <v>9934.86</v>
      </c>
      <c r="I22" s="15">
        <f t="shared" si="5"/>
        <v>13909</v>
      </c>
      <c r="J22" s="15">
        <f t="shared" si="6"/>
        <v>79.48</v>
      </c>
      <c r="L22" s="43"/>
      <c r="M22" s="44"/>
      <c r="AX22" s="2"/>
      <c r="AY22" s="3"/>
    </row>
    <row r="23" spans="1:51" x14ac:dyDescent="0.3">
      <c r="A23" s="36">
        <v>42</v>
      </c>
      <c r="B23" s="37">
        <v>64483.128000000004</v>
      </c>
      <c r="C23" s="14"/>
      <c r="D23" s="15">
        <f t="shared" si="0"/>
        <v>3868.99</v>
      </c>
      <c r="E23" s="15">
        <f t="shared" si="4"/>
        <v>60614.14</v>
      </c>
      <c r="F23" s="16">
        <f t="shared" si="1"/>
        <v>3577.86</v>
      </c>
      <c r="G23" s="16">
        <f t="shared" si="2"/>
        <v>3500.48</v>
      </c>
      <c r="H23" s="15">
        <f t="shared" si="3"/>
        <v>9672.4699999999993</v>
      </c>
      <c r="I23" s="15">
        <f t="shared" si="5"/>
        <v>13541</v>
      </c>
      <c r="J23" s="15">
        <f t="shared" si="6"/>
        <v>77.38</v>
      </c>
      <c r="L23" s="43"/>
      <c r="M23" s="44"/>
      <c r="AX23" s="2"/>
      <c r="AY23" s="3"/>
    </row>
    <row r="24" spans="1:51" x14ac:dyDescent="0.3">
      <c r="A24" s="36">
        <v>41</v>
      </c>
      <c r="B24" s="37">
        <v>62855.578800000003</v>
      </c>
      <c r="C24" s="14"/>
      <c r="D24" s="15">
        <f t="shared" si="0"/>
        <v>3771.33</v>
      </c>
      <c r="E24" s="15">
        <f t="shared" si="4"/>
        <v>59084.25</v>
      </c>
      <c r="F24" s="16">
        <f t="shared" si="1"/>
        <v>3545.31</v>
      </c>
      <c r="G24" s="16">
        <f t="shared" si="2"/>
        <v>3469.89</v>
      </c>
      <c r="H24" s="15">
        <f t="shared" si="3"/>
        <v>9428.34</v>
      </c>
      <c r="I24" s="15">
        <f t="shared" si="5"/>
        <v>13200</v>
      </c>
      <c r="J24" s="15">
        <f t="shared" si="6"/>
        <v>75.42</v>
      </c>
      <c r="L24" s="43"/>
      <c r="M24" s="44"/>
      <c r="AX24" s="2"/>
      <c r="AY24" s="3"/>
    </row>
    <row r="25" spans="1:51" x14ac:dyDescent="0.3">
      <c r="A25" s="36">
        <v>40</v>
      </c>
      <c r="B25" s="37">
        <v>61226.998200000009</v>
      </c>
      <c r="C25" s="14"/>
      <c r="D25" s="15">
        <f t="shared" si="0"/>
        <v>3673.62</v>
      </c>
      <c r="E25" s="15">
        <f t="shared" si="4"/>
        <v>57553.38</v>
      </c>
      <c r="F25" s="16">
        <f t="shared" si="1"/>
        <v>3512.74</v>
      </c>
      <c r="G25" s="16">
        <f t="shared" si="2"/>
        <v>3439.27</v>
      </c>
      <c r="H25" s="15">
        <f t="shared" si="3"/>
        <v>9184.0499999999993</v>
      </c>
      <c r="I25" s="15">
        <f t="shared" si="5"/>
        <v>12858</v>
      </c>
      <c r="J25" s="15">
        <f t="shared" si="6"/>
        <v>73.47</v>
      </c>
      <c r="L25" s="43"/>
      <c r="M25" s="44"/>
      <c r="AX25" s="2"/>
      <c r="AY25" s="3"/>
    </row>
    <row r="26" spans="1:51" x14ac:dyDescent="0.3">
      <c r="A26" s="36">
        <v>39</v>
      </c>
      <c r="B26" s="37">
        <v>59658.238800000006</v>
      </c>
      <c r="C26" s="14"/>
      <c r="D26" s="15">
        <f t="shared" si="0"/>
        <v>3579.49</v>
      </c>
      <c r="E26" s="15">
        <f t="shared" si="4"/>
        <v>56078.75</v>
      </c>
      <c r="F26" s="16">
        <f t="shared" si="1"/>
        <v>3481.36</v>
      </c>
      <c r="G26" s="16">
        <f t="shared" si="2"/>
        <v>3409.78</v>
      </c>
      <c r="H26" s="15">
        <f t="shared" si="3"/>
        <v>8948.74</v>
      </c>
      <c r="I26" s="15">
        <f t="shared" si="5"/>
        <v>12528</v>
      </c>
      <c r="J26" s="15">
        <f t="shared" si="6"/>
        <v>71.58</v>
      </c>
      <c r="L26" s="43"/>
      <c r="M26" s="44"/>
      <c r="AX26" s="2"/>
      <c r="AY26" s="3"/>
    </row>
    <row r="27" spans="1:51" x14ac:dyDescent="0.3">
      <c r="A27" s="36">
        <v>38</v>
      </c>
      <c r="B27" s="37">
        <v>58114.233000000007</v>
      </c>
      <c r="C27" s="14"/>
      <c r="D27" s="15">
        <f t="shared" si="0"/>
        <v>3486.85</v>
      </c>
      <c r="E27" s="15">
        <f t="shared" si="4"/>
        <v>54627.38</v>
      </c>
      <c r="F27" s="16">
        <f t="shared" si="1"/>
        <v>3450.48</v>
      </c>
      <c r="G27" s="16">
        <f t="shared" si="2"/>
        <v>3380.75</v>
      </c>
      <c r="H27" s="15">
        <f t="shared" si="3"/>
        <v>8717.1299999999992</v>
      </c>
      <c r="I27" s="15">
        <f t="shared" si="5"/>
        <v>12204</v>
      </c>
      <c r="J27" s="15">
        <f t="shared" si="6"/>
        <v>69.73</v>
      </c>
      <c r="L27" s="43"/>
      <c r="M27" s="44"/>
      <c r="AX27" s="2"/>
      <c r="AY27" s="3"/>
    </row>
    <row r="28" spans="1:51" x14ac:dyDescent="0.3">
      <c r="A28" s="36">
        <v>37</v>
      </c>
      <c r="B28" s="37">
        <v>56651.707800000004</v>
      </c>
      <c r="C28" s="14"/>
      <c r="D28" s="15">
        <f t="shared" si="0"/>
        <v>3399.1</v>
      </c>
      <c r="E28" s="15">
        <f t="shared" si="4"/>
        <v>53252.61</v>
      </c>
      <c r="F28" s="16">
        <f t="shared" si="1"/>
        <v>3421.23</v>
      </c>
      <c r="G28" s="16">
        <f t="shared" si="2"/>
        <v>3353.25</v>
      </c>
      <c r="H28" s="15">
        <f t="shared" si="3"/>
        <v>8497.76</v>
      </c>
      <c r="I28" s="15">
        <f t="shared" si="5"/>
        <v>11897</v>
      </c>
      <c r="J28" s="15">
        <f t="shared" si="6"/>
        <v>67.98</v>
      </c>
      <c r="L28" s="43"/>
      <c r="M28" s="44"/>
      <c r="AX28" s="2"/>
      <c r="AY28" s="3"/>
    </row>
    <row r="29" spans="1:51" x14ac:dyDescent="0.3">
      <c r="A29" s="36">
        <v>36</v>
      </c>
      <c r="B29" s="37">
        <v>55239.721200000007</v>
      </c>
      <c r="C29" s="14"/>
      <c r="D29" s="15">
        <f t="shared" si="0"/>
        <v>3314.38</v>
      </c>
      <c r="E29" s="15">
        <f t="shared" si="4"/>
        <v>51925.34</v>
      </c>
      <c r="F29" s="16">
        <f t="shared" si="1"/>
        <v>3392.99</v>
      </c>
      <c r="G29" s="16">
        <f t="shared" si="2"/>
        <v>3326.71</v>
      </c>
      <c r="H29" s="15">
        <f t="shared" si="3"/>
        <v>8285.9599999999991</v>
      </c>
      <c r="I29" s="15">
        <f t="shared" si="5"/>
        <v>11600</v>
      </c>
      <c r="J29" s="15">
        <f t="shared" si="6"/>
        <v>66.28</v>
      </c>
      <c r="L29" s="43"/>
      <c r="M29" s="44"/>
      <c r="AX29" s="2"/>
      <c r="AY29" s="3"/>
    </row>
    <row r="30" spans="1:51" x14ac:dyDescent="0.3">
      <c r="A30" s="36">
        <v>35</v>
      </c>
      <c r="B30" s="37">
        <v>53840.111400000002</v>
      </c>
      <c r="C30" s="14"/>
      <c r="D30" s="15">
        <f t="shared" si="0"/>
        <v>3230.41</v>
      </c>
      <c r="E30" s="15">
        <f t="shared" si="4"/>
        <v>50609.7</v>
      </c>
      <c r="F30" s="16">
        <f t="shared" si="1"/>
        <v>3365</v>
      </c>
      <c r="G30" s="16">
        <f t="shared" si="2"/>
        <v>3300.39</v>
      </c>
      <c r="H30" s="15">
        <f t="shared" si="3"/>
        <v>8076.02</v>
      </c>
      <c r="I30" s="15">
        <f t="shared" si="5"/>
        <v>11306</v>
      </c>
      <c r="J30" s="15">
        <f t="shared" si="6"/>
        <v>64.61</v>
      </c>
      <c r="L30" s="43"/>
      <c r="M30" s="44"/>
      <c r="AX30" s="2"/>
      <c r="AY30" s="3"/>
    </row>
    <row r="31" spans="1:51" x14ac:dyDescent="0.3">
      <c r="A31" s="36">
        <v>34</v>
      </c>
      <c r="B31" s="37">
        <v>52508.574000000008</v>
      </c>
      <c r="C31" s="14"/>
      <c r="D31" s="15">
        <f t="shared" si="0"/>
        <v>3150.51</v>
      </c>
      <c r="E31" s="15">
        <f t="shared" si="4"/>
        <v>49358.06</v>
      </c>
      <c r="F31" s="16">
        <f t="shared" si="1"/>
        <v>3338.37</v>
      </c>
      <c r="G31" s="16">
        <f t="shared" si="2"/>
        <v>3220.64</v>
      </c>
      <c r="H31" s="15">
        <f t="shared" si="3"/>
        <v>7876.29</v>
      </c>
      <c r="I31" s="15">
        <f t="shared" si="5"/>
        <v>11027</v>
      </c>
      <c r="J31" s="15">
        <f t="shared" si="6"/>
        <v>117.73</v>
      </c>
      <c r="L31" s="43"/>
      <c r="M31" s="44"/>
      <c r="AX31" s="2"/>
      <c r="AY31" s="3"/>
    </row>
    <row r="32" spans="1:51" x14ac:dyDescent="0.3">
      <c r="A32" s="36">
        <v>33</v>
      </c>
      <c r="B32" s="37">
        <v>51220.355400000008</v>
      </c>
      <c r="C32" s="14"/>
      <c r="D32" s="15">
        <f t="shared" si="0"/>
        <v>3073.22</v>
      </c>
      <c r="E32" s="15">
        <f t="shared" si="4"/>
        <v>48147.14</v>
      </c>
      <c r="F32" s="16">
        <f t="shared" si="1"/>
        <v>3312.61</v>
      </c>
      <c r="G32" s="16">
        <f t="shared" si="2"/>
        <v>3123.77</v>
      </c>
      <c r="H32" s="15">
        <f t="shared" si="3"/>
        <v>7683.05</v>
      </c>
      <c r="I32" s="15">
        <f t="shared" si="5"/>
        <v>10756</v>
      </c>
      <c r="J32" s="15">
        <f t="shared" si="6"/>
        <v>188.84</v>
      </c>
      <c r="L32" s="43"/>
      <c r="M32" s="44"/>
      <c r="AX32" s="2"/>
      <c r="AY32" s="3"/>
    </row>
    <row r="33" spans="1:51" x14ac:dyDescent="0.3">
      <c r="A33" s="36">
        <v>32</v>
      </c>
      <c r="B33" s="37">
        <v>50039.402400000006</v>
      </c>
      <c r="C33" s="14"/>
      <c r="D33" s="15">
        <f t="shared" si="0"/>
        <v>3002.36</v>
      </c>
      <c r="E33" s="15">
        <f t="shared" si="4"/>
        <v>47037.04</v>
      </c>
      <c r="F33" s="16">
        <f t="shared" si="1"/>
        <v>3275.15</v>
      </c>
      <c r="G33" s="16">
        <f t="shared" si="2"/>
        <v>3034.96</v>
      </c>
      <c r="H33" s="15">
        <f t="shared" si="3"/>
        <v>7505.91</v>
      </c>
      <c r="I33" s="15">
        <f t="shared" si="5"/>
        <v>10508</v>
      </c>
      <c r="J33" s="15">
        <f t="shared" si="6"/>
        <v>240.19</v>
      </c>
      <c r="L33" s="43"/>
      <c r="M33" s="44"/>
      <c r="AX33" s="2"/>
      <c r="AY33" s="3"/>
    </row>
    <row r="34" spans="1:51" x14ac:dyDescent="0.3">
      <c r="A34" s="36">
        <v>31</v>
      </c>
      <c r="B34" s="37">
        <v>48864.637800000004</v>
      </c>
      <c r="C34" s="14"/>
      <c r="D34" s="15">
        <f t="shared" si="0"/>
        <v>2931.88</v>
      </c>
      <c r="E34" s="15">
        <f t="shared" si="4"/>
        <v>45932.76</v>
      </c>
      <c r="F34" s="16">
        <f t="shared" si="1"/>
        <v>3181.17</v>
      </c>
      <c r="G34" s="16">
        <f t="shared" si="2"/>
        <v>2946.62</v>
      </c>
      <c r="H34" s="15">
        <f t="shared" si="3"/>
        <v>7329.7</v>
      </c>
      <c r="I34" s="15">
        <f t="shared" si="5"/>
        <v>10262</v>
      </c>
      <c r="J34" s="15">
        <f t="shared" si="6"/>
        <v>234.55</v>
      </c>
      <c r="L34" s="43"/>
      <c r="M34" s="44"/>
      <c r="AX34" s="2"/>
      <c r="AY34" s="3"/>
    </row>
    <row r="35" spans="1:51" x14ac:dyDescent="0.3">
      <c r="A35" s="36">
        <v>30</v>
      </c>
      <c r="B35" s="37">
        <v>47799.201600000008</v>
      </c>
      <c r="C35" s="14"/>
      <c r="D35" s="15">
        <f t="shared" si="0"/>
        <v>2867.95</v>
      </c>
      <c r="E35" s="15">
        <f t="shared" si="4"/>
        <v>44931.25</v>
      </c>
      <c r="F35" s="16">
        <f t="shared" si="1"/>
        <v>3095.94</v>
      </c>
      <c r="G35" s="16">
        <f t="shared" si="2"/>
        <v>2866.5</v>
      </c>
      <c r="H35" s="15">
        <f t="shared" si="3"/>
        <v>7169.88</v>
      </c>
      <c r="I35" s="15">
        <f t="shared" si="5"/>
        <v>10038</v>
      </c>
      <c r="J35" s="15">
        <f t="shared" si="6"/>
        <v>229.44</v>
      </c>
      <c r="L35" s="43"/>
      <c r="M35" s="44"/>
      <c r="AX35" s="2"/>
      <c r="AY35" s="3"/>
    </row>
    <row r="36" spans="1:51" x14ac:dyDescent="0.3">
      <c r="A36" s="36">
        <v>29</v>
      </c>
      <c r="B36" s="37">
        <v>46744.079400000002</v>
      </c>
      <c r="C36" s="14"/>
      <c r="D36" s="15">
        <f t="shared" si="0"/>
        <v>2804.64</v>
      </c>
      <c r="E36" s="15">
        <f t="shared" si="4"/>
        <v>43939.44</v>
      </c>
      <c r="F36" s="16">
        <f t="shared" si="1"/>
        <v>3011.53</v>
      </c>
      <c r="G36" s="16">
        <f t="shared" si="2"/>
        <v>2787.16</v>
      </c>
      <c r="H36" s="15">
        <f t="shared" si="3"/>
        <v>7011.61</v>
      </c>
      <c r="I36" s="15">
        <f t="shared" si="5"/>
        <v>9816</v>
      </c>
      <c r="J36" s="15">
        <f t="shared" si="6"/>
        <v>224.37</v>
      </c>
      <c r="L36" s="43"/>
      <c r="M36" s="44"/>
      <c r="AX36" s="2"/>
      <c r="AY36" s="3"/>
    </row>
    <row r="37" spans="1:51" x14ac:dyDescent="0.3">
      <c r="A37" s="36">
        <v>28</v>
      </c>
      <c r="B37" s="37">
        <v>45700.302600000003</v>
      </c>
      <c r="C37" s="14"/>
      <c r="D37" s="15">
        <f t="shared" si="0"/>
        <v>2742.02</v>
      </c>
      <c r="E37" s="15">
        <f t="shared" si="4"/>
        <v>42958.28</v>
      </c>
      <c r="F37" s="16">
        <f t="shared" si="1"/>
        <v>2928.02</v>
      </c>
      <c r="G37" s="16">
        <f t="shared" si="2"/>
        <v>2708.66</v>
      </c>
      <c r="H37" s="15">
        <f t="shared" si="3"/>
        <v>6855.05</v>
      </c>
      <c r="I37" s="15">
        <f t="shared" si="5"/>
        <v>9597</v>
      </c>
      <c r="J37" s="15">
        <f t="shared" si="6"/>
        <v>219.36</v>
      </c>
      <c r="L37" s="43"/>
      <c r="M37" s="44"/>
      <c r="AX37" s="2"/>
      <c r="AY37" s="3"/>
    </row>
    <row r="38" spans="1:51" x14ac:dyDescent="0.3">
      <c r="A38" s="36">
        <v>27</v>
      </c>
      <c r="B38" s="37">
        <v>44721.504000000001</v>
      </c>
      <c r="C38" s="14"/>
      <c r="D38" s="15">
        <f t="shared" si="0"/>
        <v>2683.29</v>
      </c>
      <c r="E38" s="15">
        <f t="shared" si="4"/>
        <v>42038.21</v>
      </c>
      <c r="F38" s="16">
        <f t="shared" si="1"/>
        <v>2849.72</v>
      </c>
      <c r="G38" s="16">
        <f t="shared" si="2"/>
        <v>2635.06</v>
      </c>
      <c r="H38" s="15">
        <f t="shared" si="3"/>
        <v>6708.23</v>
      </c>
      <c r="I38" s="15">
        <f t="shared" si="5"/>
        <v>9392</v>
      </c>
      <c r="J38" s="15">
        <f t="shared" si="6"/>
        <v>214.66</v>
      </c>
      <c r="L38" s="43"/>
      <c r="M38" s="44"/>
      <c r="AX38" s="2"/>
      <c r="AY38" s="3"/>
    </row>
    <row r="39" spans="1:51" x14ac:dyDescent="0.3">
      <c r="A39" s="36">
        <v>26</v>
      </c>
      <c r="B39" s="37">
        <v>43710.732000000004</v>
      </c>
      <c r="C39" s="14"/>
      <c r="D39" s="15">
        <f t="shared" si="0"/>
        <v>2622.64</v>
      </c>
      <c r="E39" s="15">
        <f t="shared" si="4"/>
        <v>41088.089999999997</v>
      </c>
      <c r="F39" s="16">
        <f t="shared" si="1"/>
        <v>2768.86</v>
      </c>
      <c r="G39" s="16">
        <f t="shared" si="2"/>
        <v>2559.0500000000002</v>
      </c>
      <c r="H39" s="15">
        <f t="shared" si="3"/>
        <v>6556.61</v>
      </c>
      <c r="I39" s="15">
        <f t="shared" si="5"/>
        <v>9179</v>
      </c>
      <c r="J39" s="15">
        <f t="shared" si="6"/>
        <v>209.81</v>
      </c>
      <c r="L39" s="43"/>
      <c r="M39" s="44"/>
      <c r="AX39" s="2"/>
      <c r="AY39" s="3"/>
    </row>
    <row r="40" spans="1:51" x14ac:dyDescent="0.3">
      <c r="A40" s="36">
        <v>25</v>
      </c>
      <c r="B40" s="37">
        <v>42791.754600000007</v>
      </c>
      <c r="C40" s="14"/>
      <c r="D40" s="15">
        <f t="shared" si="0"/>
        <v>2567.5100000000002</v>
      </c>
      <c r="E40" s="15">
        <f t="shared" si="4"/>
        <v>40224.239999999998</v>
      </c>
      <c r="F40" s="16">
        <f t="shared" si="1"/>
        <v>2695.34</v>
      </c>
      <c r="G40" s="16">
        <f t="shared" si="2"/>
        <v>2489.94</v>
      </c>
      <c r="H40" s="15">
        <f t="shared" si="3"/>
        <v>6418.76</v>
      </c>
      <c r="I40" s="15">
        <f t="shared" si="5"/>
        <v>8986</v>
      </c>
      <c r="J40" s="15">
        <f t="shared" si="6"/>
        <v>205.4</v>
      </c>
      <c r="L40" s="43"/>
      <c r="M40" s="44"/>
      <c r="AX40" s="2"/>
      <c r="AY40" s="3"/>
    </row>
    <row r="41" spans="1:51" x14ac:dyDescent="0.3">
      <c r="A41" s="36">
        <v>24</v>
      </c>
      <c r="B41" s="37">
        <v>41917.127400000005</v>
      </c>
      <c r="C41" s="14"/>
      <c r="D41" s="15">
        <f t="shared" si="0"/>
        <v>2515.0300000000002</v>
      </c>
      <c r="E41" s="15">
        <f t="shared" si="4"/>
        <v>39402.1</v>
      </c>
      <c r="F41" s="16">
        <f t="shared" si="1"/>
        <v>2625.37</v>
      </c>
      <c r="G41" s="16">
        <f t="shared" si="2"/>
        <v>2424.17</v>
      </c>
      <c r="H41" s="15">
        <f t="shared" si="3"/>
        <v>6287.57</v>
      </c>
      <c r="I41" s="15">
        <f t="shared" si="5"/>
        <v>8803</v>
      </c>
      <c r="J41" s="15">
        <f t="shared" si="6"/>
        <v>201.2</v>
      </c>
      <c r="L41" s="43"/>
      <c r="M41" s="44"/>
      <c r="AX41" s="2"/>
      <c r="AY41" s="3"/>
    </row>
    <row r="42" spans="1:51" x14ac:dyDescent="0.3">
      <c r="A42" s="36">
        <v>23</v>
      </c>
      <c r="B42" s="37">
        <v>41032.186200000004</v>
      </c>
      <c r="C42" s="14"/>
      <c r="D42" s="15">
        <f t="shared" si="0"/>
        <v>2461.9299999999998</v>
      </c>
      <c r="E42" s="15">
        <f t="shared" si="4"/>
        <v>38570.26</v>
      </c>
      <c r="F42" s="16">
        <f t="shared" si="1"/>
        <v>2554.5700000000002</v>
      </c>
      <c r="G42" s="16">
        <f t="shared" si="2"/>
        <v>2357.62</v>
      </c>
      <c r="H42" s="15">
        <f t="shared" si="3"/>
        <v>6154.83</v>
      </c>
      <c r="I42" s="15">
        <f t="shared" si="5"/>
        <v>8617</v>
      </c>
      <c r="J42" s="15">
        <f t="shared" si="6"/>
        <v>196.95</v>
      </c>
      <c r="L42" s="43"/>
      <c r="M42" s="44"/>
      <c r="AX42" s="2"/>
      <c r="AY42" s="3"/>
    </row>
    <row r="43" spans="1:51" x14ac:dyDescent="0.3">
      <c r="A43" s="36">
        <v>22</v>
      </c>
      <c r="B43" s="37">
        <v>40200.877800000002</v>
      </c>
      <c r="C43" s="14"/>
      <c r="D43" s="15">
        <f t="shared" si="0"/>
        <v>2412.0500000000002</v>
      </c>
      <c r="E43" s="15">
        <f t="shared" si="4"/>
        <v>37788.83</v>
      </c>
      <c r="F43" s="16">
        <f t="shared" si="1"/>
        <v>2488.0700000000002</v>
      </c>
      <c r="G43" s="16">
        <f t="shared" si="2"/>
        <v>2295.11</v>
      </c>
      <c r="H43" s="15">
        <f t="shared" si="3"/>
        <v>6030.13</v>
      </c>
      <c r="I43" s="15">
        <f t="shared" si="5"/>
        <v>8442</v>
      </c>
      <c r="J43" s="15">
        <f t="shared" si="6"/>
        <v>192.96</v>
      </c>
      <c r="L43" s="43"/>
      <c r="M43" s="44"/>
      <c r="AX43" s="2"/>
      <c r="AY43" s="3"/>
    </row>
    <row r="44" spans="1:51" x14ac:dyDescent="0.3">
      <c r="A44" s="36">
        <v>21</v>
      </c>
      <c r="B44" s="37">
        <v>39378.852000000006</v>
      </c>
      <c r="C44" s="14"/>
      <c r="D44" s="15">
        <f t="shared" si="0"/>
        <v>2362.73</v>
      </c>
      <c r="E44" s="15">
        <f t="shared" si="4"/>
        <v>37016.120000000003</v>
      </c>
      <c r="F44" s="16">
        <f t="shared" si="1"/>
        <v>2422.31</v>
      </c>
      <c r="G44" s="16">
        <f t="shared" si="2"/>
        <v>2233.29</v>
      </c>
      <c r="H44" s="15">
        <f t="shared" si="3"/>
        <v>5906.83</v>
      </c>
      <c r="I44" s="15">
        <f t="shared" si="5"/>
        <v>8270</v>
      </c>
      <c r="J44" s="15">
        <f t="shared" si="6"/>
        <v>189.02</v>
      </c>
      <c r="L44" s="43"/>
      <c r="M44" s="44"/>
      <c r="AX44" s="2"/>
      <c r="AY44" s="3"/>
    </row>
    <row r="45" spans="1:51" x14ac:dyDescent="0.3">
      <c r="A45" s="36">
        <v>20</v>
      </c>
      <c r="B45" s="37">
        <v>38578.4856</v>
      </c>
      <c r="C45" s="14"/>
      <c r="D45" s="15">
        <f t="shared" ref="D45:D64" si="7">ROUND(PensionableSalary*SAUL_Start_Ee_Conts,2)</f>
        <v>2314.71</v>
      </c>
      <c r="E45" s="15">
        <f t="shared" ref="E45:E64" si="8">ROUND(+PensionableSalary-Ee_StandardConts,2)</f>
        <v>36263.78</v>
      </c>
      <c r="F45" s="16">
        <f t="shared" ref="F45:F64" si="9">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2358.2800000000002</v>
      </c>
      <c r="G45" s="16">
        <f t="shared" ref="G45:G64" si="10">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2173.1</v>
      </c>
      <c r="H45" s="15">
        <f t="shared" ref="H45:H64" si="11">ROUND(PensionableSalary*SAUL_Start_Er_Conts,2)</f>
        <v>5786.77</v>
      </c>
      <c r="I45" s="15">
        <f t="shared" ref="I45:I64" si="12">ROUND(Ee_StandardConts+Er_StandardCont,0)</f>
        <v>8101</v>
      </c>
      <c r="J45" s="15">
        <f t="shared" ref="J45:J64" si="13">ROUND(+Ee_NICs_nonPenSMART-Ee_NICs_PenSmart,2)</f>
        <v>185.18</v>
      </c>
      <c r="L45" s="43"/>
      <c r="M45" s="44"/>
      <c r="AX45" s="2"/>
      <c r="AY45" s="3"/>
    </row>
    <row r="46" spans="1:51" x14ac:dyDescent="0.3">
      <c r="A46" s="36">
        <v>19</v>
      </c>
      <c r="B46" s="37">
        <v>37853.411400000005</v>
      </c>
      <c r="C46" s="14"/>
      <c r="D46" s="15">
        <f t="shared" si="7"/>
        <v>2271.1999999999998</v>
      </c>
      <c r="E46" s="15">
        <f t="shared" si="8"/>
        <v>35582.21</v>
      </c>
      <c r="F46" s="16">
        <f t="shared" si="9"/>
        <v>2300.27</v>
      </c>
      <c r="G46" s="16">
        <f t="shared" si="10"/>
        <v>2118.58</v>
      </c>
      <c r="H46" s="15">
        <f t="shared" si="11"/>
        <v>5678.01</v>
      </c>
      <c r="I46" s="15">
        <f t="shared" si="12"/>
        <v>7949</v>
      </c>
      <c r="J46" s="15">
        <f t="shared" si="13"/>
        <v>181.69</v>
      </c>
      <c r="L46" s="43"/>
      <c r="M46" s="44"/>
      <c r="AX46" s="2"/>
      <c r="AY46" s="3"/>
    </row>
    <row r="47" spans="1:51" x14ac:dyDescent="0.3">
      <c r="A47" s="36">
        <v>18</v>
      </c>
      <c r="B47" s="37">
        <v>37085.018400000001</v>
      </c>
      <c r="C47" s="14"/>
      <c r="D47" s="15">
        <f t="shared" si="7"/>
        <v>2225.1</v>
      </c>
      <c r="E47" s="15">
        <f t="shared" si="8"/>
        <v>34859.919999999998</v>
      </c>
      <c r="F47" s="16">
        <f t="shared" si="9"/>
        <v>2238.8000000000002</v>
      </c>
      <c r="G47" s="16">
        <f t="shared" si="10"/>
        <v>2060.79</v>
      </c>
      <c r="H47" s="15">
        <f t="shared" si="11"/>
        <v>5562.75</v>
      </c>
      <c r="I47" s="15">
        <f t="shared" si="12"/>
        <v>7788</v>
      </c>
      <c r="J47" s="15">
        <f t="shared" si="13"/>
        <v>178.01</v>
      </c>
      <c r="L47" s="43"/>
      <c r="M47" s="44"/>
      <c r="AX47" s="2"/>
      <c r="AY47" s="3"/>
    </row>
    <row r="48" spans="1:51" x14ac:dyDescent="0.3">
      <c r="A48" s="36">
        <v>17</v>
      </c>
      <c r="B48" s="37">
        <v>36380.572200000002</v>
      </c>
      <c r="C48" s="14"/>
      <c r="D48" s="15">
        <f t="shared" si="7"/>
        <v>2182.83</v>
      </c>
      <c r="E48" s="15">
        <f t="shared" si="8"/>
        <v>34197.74</v>
      </c>
      <c r="F48" s="16">
        <f t="shared" si="9"/>
        <v>2182.4499999999998</v>
      </c>
      <c r="G48" s="16">
        <f t="shared" si="10"/>
        <v>2007.82</v>
      </c>
      <c r="H48" s="15">
        <f t="shared" si="11"/>
        <v>5457.09</v>
      </c>
      <c r="I48" s="15">
        <f t="shared" si="12"/>
        <v>7640</v>
      </c>
      <c r="J48" s="15">
        <f t="shared" si="13"/>
        <v>174.63</v>
      </c>
      <c r="L48" s="43"/>
      <c r="M48" s="44"/>
      <c r="AX48" s="2"/>
      <c r="AY48" s="3"/>
    </row>
    <row r="49" spans="1:51" x14ac:dyDescent="0.3">
      <c r="A49" s="36">
        <v>16</v>
      </c>
      <c r="B49" s="37">
        <v>35719.444800000005</v>
      </c>
      <c r="C49" s="14"/>
      <c r="D49" s="15">
        <f t="shared" si="7"/>
        <v>2143.17</v>
      </c>
      <c r="E49" s="15">
        <f t="shared" si="8"/>
        <v>33576.269999999997</v>
      </c>
      <c r="F49" s="16">
        <f t="shared" si="9"/>
        <v>2129.56</v>
      </c>
      <c r="G49" s="16">
        <f t="shared" si="10"/>
        <v>1958.1</v>
      </c>
      <c r="H49" s="15">
        <f t="shared" si="11"/>
        <v>5357.92</v>
      </c>
      <c r="I49" s="15">
        <f t="shared" si="12"/>
        <v>7501</v>
      </c>
      <c r="J49" s="15">
        <f t="shared" si="13"/>
        <v>171.46</v>
      </c>
      <c r="L49" s="43"/>
      <c r="M49" s="44"/>
      <c r="AX49" s="2"/>
      <c r="AY49" s="3"/>
    </row>
    <row r="50" spans="1:51" x14ac:dyDescent="0.3">
      <c r="A50" s="36">
        <v>15</v>
      </c>
      <c r="B50" s="37">
        <v>35058.3174</v>
      </c>
      <c r="C50" s="14"/>
      <c r="D50" s="15">
        <f t="shared" si="7"/>
        <v>2103.5</v>
      </c>
      <c r="E50" s="15">
        <f t="shared" si="8"/>
        <v>32954.82</v>
      </c>
      <c r="F50" s="16">
        <f t="shared" si="9"/>
        <v>2076.67</v>
      </c>
      <c r="G50" s="16">
        <f t="shared" si="10"/>
        <v>1908.39</v>
      </c>
      <c r="H50" s="15">
        <f t="shared" si="11"/>
        <v>5258.75</v>
      </c>
      <c r="I50" s="15">
        <f t="shared" si="12"/>
        <v>7362</v>
      </c>
      <c r="J50" s="15">
        <f t="shared" si="13"/>
        <v>168.28</v>
      </c>
      <c r="L50" s="43"/>
      <c r="M50" s="44"/>
      <c r="AX50" s="2"/>
      <c r="AY50" s="3"/>
    </row>
    <row r="51" spans="1:51" x14ac:dyDescent="0.3">
      <c r="A51" s="36">
        <v>14</v>
      </c>
      <c r="B51" s="37">
        <v>34397.19</v>
      </c>
      <c r="C51" s="14"/>
      <c r="D51" s="15">
        <f t="shared" si="7"/>
        <v>2063.83</v>
      </c>
      <c r="E51" s="15">
        <f t="shared" si="8"/>
        <v>32333.360000000001</v>
      </c>
      <c r="F51" s="16">
        <f t="shared" si="9"/>
        <v>2023.78</v>
      </c>
      <c r="G51" s="16">
        <f t="shared" si="10"/>
        <v>1858.67</v>
      </c>
      <c r="H51" s="15">
        <f t="shared" si="11"/>
        <v>5159.58</v>
      </c>
      <c r="I51" s="15">
        <f t="shared" si="12"/>
        <v>7223</v>
      </c>
      <c r="J51" s="15">
        <f t="shared" si="13"/>
        <v>165.11</v>
      </c>
      <c r="L51" s="43"/>
      <c r="M51" s="44"/>
      <c r="AX51" s="2"/>
      <c r="AY51" s="3"/>
    </row>
    <row r="52" spans="1:51" x14ac:dyDescent="0.3">
      <c r="A52" s="36">
        <v>13</v>
      </c>
      <c r="B52" s="37">
        <v>33810.323400000001</v>
      </c>
      <c r="C52" s="14"/>
      <c r="D52" s="15">
        <f t="shared" si="7"/>
        <v>2028.62</v>
      </c>
      <c r="E52" s="15">
        <f t="shared" si="8"/>
        <v>31781.7</v>
      </c>
      <c r="F52" s="16">
        <f t="shared" si="9"/>
        <v>1976.83</v>
      </c>
      <c r="G52" s="16">
        <f t="shared" si="10"/>
        <v>1814.54</v>
      </c>
      <c r="H52" s="15">
        <f t="shared" si="11"/>
        <v>5071.55</v>
      </c>
      <c r="I52" s="15">
        <f t="shared" si="12"/>
        <v>7100</v>
      </c>
      <c r="J52" s="15">
        <f t="shared" si="13"/>
        <v>162.29</v>
      </c>
      <c r="L52" s="43"/>
      <c r="M52" s="44"/>
      <c r="AX52" s="2"/>
      <c r="AY52" s="3"/>
    </row>
    <row r="53" spans="1:51" x14ac:dyDescent="0.3">
      <c r="A53" s="36">
        <v>12</v>
      </c>
      <c r="B53" s="37">
        <v>33223.4568</v>
      </c>
      <c r="C53" s="14"/>
      <c r="D53" s="15">
        <f t="shared" si="7"/>
        <v>1993.41</v>
      </c>
      <c r="E53" s="15">
        <f t="shared" si="8"/>
        <v>31230.05</v>
      </c>
      <c r="F53" s="16">
        <f t="shared" si="9"/>
        <v>1929.88</v>
      </c>
      <c r="G53" s="16">
        <f t="shared" si="10"/>
        <v>1770.4</v>
      </c>
      <c r="H53" s="15">
        <f t="shared" si="11"/>
        <v>4983.5200000000004</v>
      </c>
      <c r="I53" s="15">
        <f t="shared" si="12"/>
        <v>6977</v>
      </c>
      <c r="J53" s="15">
        <f t="shared" si="13"/>
        <v>159.47999999999999</v>
      </c>
      <c r="L53" s="43"/>
      <c r="M53" s="44"/>
      <c r="AX53" s="2"/>
      <c r="AY53" s="3"/>
    </row>
    <row r="54" spans="1:51" x14ac:dyDescent="0.3">
      <c r="A54" s="36">
        <v>11</v>
      </c>
      <c r="B54" s="37">
        <v>32657.218200000003</v>
      </c>
      <c r="C54" s="14"/>
      <c r="D54" s="15">
        <f t="shared" si="7"/>
        <v>1959.43</v>
      </c>
      <c r="E54" s="15">
        <f t="shared" si="8"/>
        <v>30697.79</v>
      </c>
      <c r="F54" s="16">
        <f t="shared" si="9"/>
        <v>1884.58</v>
      </c>
      <c r="G54" s="16">
        <f t="shared" si="10"/>
        <v>1727.82</v>
      </c>
      <c r="H54" s="15">
        <f t="shared" si="11"/>
        <v>4898.58</v>
      </c>
      <c r="I54" s="15">
        <f t="shared" si="12"/>
        <v>6858</v>
      </c>
      <c r="J54" s="15">
        <f t="shared" si="13"/>
        <v>156.76</v>
      </c>
      <c r="L54" s="43"/>
      <c r="M54" s="44"/>
      <c r="AX54" s="2"/>
      <c r="AY54" s="3"/>
    </row>
    <row r="55" spans="1:51" x14ac:dyDescent="0.3">
      <c r="A55" s="36">
        <v>10</v>
      </c>
      <c r="B55" s="37">
        <v>32071.383000000002</v>
      </c>
      <c r="C55" s="14"/>
      <c r="D55" s="15">
        <f t="shared" si="7"/>
        <v>1924.28</v>
      </c>
      <c r="E55" s="15">
        <f t="shared" si="8"/>
        <v>30147.1</v>
      </c>
      <c r="F55" s="16">
        <f t="shared" si="9"/>
        <v>1837.71</v>
      </c>
      <c r="G55" s="16">
        <f t="shared" si="10"/>
        <v>1683.77</v>
      </c>
      <c r="H55" s="15">
        <f t="shared" si="11"/>
        <v>4810.71</v>
      </c>
      <c r="I55" s="15">
        <f t="shared" si="12"/>
        <v>6735</v>
      </c>
      <c r="J55" s="15">
        <f t="shared" si="13"/>
        <v>153.94</v>
      </c>
      <c r="L55" s="43"/>
      <c r="M55" s="44"/>
      <c r="AX55" s="2"/>
      <c r="AY55" s="3"/>
    </row>
    <row r="56" spans="1:51" x14ac:dyDescent="0.3">
      <c r="A56" s="36">
        <v>9</v>
      </c>
      <c r="B56" s="37">
        <v>31548.463200000002</v>
      </c>
      <c r="C56" s="14"/>
      <c r="D56" s="15">
        <f t="shared" si="7"/>
        <v>1892.91</v>
      </c>
      <c r="E56" s="15">
        <f t="shared" si="8"/>
        <v>29655.55</v>
      </c>
      <c r="F56" s="16">
        <f t="shared" si="9"/>
        <v>1795.88</v>
      </c>
      <c r="G56" s="16">
        <f t="shared" si="10"/>
        <v>1644.44</v>
      </c>
      <c r="H56" s="15">
        <f t="shared" si="11"/>
        <v>4732.2700000000004</v>
      </c>
      <c r="I56" s="15">
        <f t="shared" si="12"/>
        <v>6625</v>
      </c>
      <c r="J56" s="15">
        <f t="shared" si="13"/>
        <v>151.44</v>
      </c>
      <c r="L56" s="43"/>
      <c r="M56" s="44"/>
      <c r="AX56" s="2"/>
      <c r="AY56" s="3"/>
    </row>
    <row r="57" spans="1:51" x14ac:dyDescent="0.3">
      <c r="A57" s="36">
        <v>8</v>
      </c>
      <c r="B57" s="37">
        <v>31004.915400000002</v>
      </c>
      <c r="C57" s="14"/>
      <c r="D57" s="15">
        <f t="shared" si="7"/>
        <v>1860.29</v>
      </c>
      <c r="E57" s="15">
        <f t="shared" si="8"/>
        <v>29144.63</v>
      </c>
      <c r="F57" s="16">
        <f t="shared" si="9"/>
        <v>1752.39</v>
      </c>
      <c r="G57" s="16">
        <f t="shared" si="10"/>
        <v>1603.57</v>
      </c>
      <c r="H57" s="15">
        <f t="shared" si="11"/>
        <v>4650.74</v>
      </c>
      <c r="I57" s="15">
        <f t="shared" si="12"/>
        <v>6511</v>
      </c>
      <c r="J57" s="15">
        <f t="shared" si="13"/>
        <v>148.82</v>
      </c>
      <c r="L57" s="43"/>
      <c r="M57" s="44"/>
      <c r="AX57" s="2"/>
      <c r="AY57" s="3"/>
    </row>
    <row r="58" spans="1:51" x14ac:dyDescent="0.3">
      <c r="A58" s="36">
        <v>7</v>
      </c>
      <c r="B58" s="37">
        <v>30503.655000000002</v>
      </c>
      <c r="C58" s="14"/>
      <c r="D58" s="15">
        <f t="shared" si="7"/>
        <v>1830.22</v>
      </c>
      <c r="E58" s="15">
        <f t="shared" si="8"/>
        <v>28673.439999999999</v>
      </c>
      <c r="F58" s="16">
        <f t="shared" si="9"/>
        <v>1712.29</v>
      </c>
      <c r="G58" s="16">
        <f t="shared" si="10"/>
        <v>1565.88</v>
      </c>
      <c r="H58" s="15">
        <f t="shared" si="11"/>
        <v>4575.55</v>
      </c>
      <c r="I58" s="15">
        <f t="shared" si="12"/>
        <v>6406</v>
      </c>
      <c r="J58" s="15">
        <f t="shared" si="13"/>
        <v>146.41</v>
      </c>
      <c r="L58" s="43"/>
      <c r="M58" s="44"/>
      <c r="AX58" s="2"/>
      <c r="AY58" s="3"/>
    </row>
    <row r="59" spans="1:51" x14ac:dyDescent="0.3">
      <c r="A59" s="36">
        <v>6</v>
      </c>
      <c r="B59" s="37">
        <v>30012.708600000002</v>
      </c>
      <c r="C59" s="14"/>
      <c r="D59" s="15">
        <f t="shared" si="7"/>
        <v>1800.76</v>
      </c>
      <c r="E59" s="15">
        <f t="shared" si="8"/>
        <v>28211.95</v>
      </c>
      <c r="F59" s="16">
        <f t="shared" si="9"/>
        <v>1673.02</v>
      </c>
      <c r="G59" s="16">
        <f t="shared" si="10"/>
        <v>1528.96</v>
      </c>
      <c r="H59" s="15">
        <f t="shared" si="11"/>
        <v>4501.91</v>
      </c>
      <c r="I59" s="15">
        <f t="shared" si="12"/>
        <v>6303</v>
      </c>
      <c r="J59" s="15">
        <f t="shared" si="13"/>
        <v>144.06</v>
      </c>
      <c r="L59" s="43"/>
      <c r="M59" s="44"/>
      <c r="AX59" s="2"/>
      <c r="AY59" s="3"/>
    </row>
    <row r="60" spans="1:51" x14ac:dyDescent="0.3">
      <c r="A60" s="36">
        <v>5</v>
      </c>
      <c r="B60" s="37">
        <v>29585.709000000003</v>
      </c>
      <c r="C60" s="14"/>
      <c r="D60" s="15">
        <f t="shared" si="7"/>
        <v>1775.14</v>
      </c>
      <c r="E60" s="15">
        <f t="shared" si="8"/>
        <v>27810.57</v>
      </c>
      <c r="F60" s="16">
        <f t="shared" si="9"/>
        <v>1638.86</v>
      </c>
      <c r="G60" s="16">
        <f t="shared" si="10"/>
        <v>1496.85</v>
      </c>
      <c r="H60" s="15">
        <f t="shared" si="11"/>
        <v>4437.8599999999997</v>
      </c>
      <c r="I60" s="15">
        <f t="shared" si="12"/>
        <v>6213</v>
      </c>
      <c r="J60" s="15">
        <f t="shared" si="13"/>
        <v>142.01</v>
      </c>
      <c r="L60" s="43"/>
      <c r="M60" s="44"/>
      <c r="AX60" s="2"/>
      <c r="AY60" s="3"/>
    </row>
    <row r="61" spans="1:51" x14ac:dyDescent="0.3">
      <c r="A61" s="36">
        <v>4</v>
      </c>
      <c r="B61" s="37">
        <v>29148.395400000001</v>
      </c>
      <c r="C61" s="17"/>
      <c r="D61" s="15">
        <f t="shared" si="7"/>
        <v>1748.9</v>
      </c>
      <c r="E61" s="15">
        <f t="shared" si="8"/>
        <v>27399.5</v>
      </c>
      <c r="F61" s="16">
        <f t="shared" si="9"/>
        <v>1603.87</v>
      </c>
      <c r="G61" s="16">
        <f t="shared" si="10"/>
        <v>1463.96</v>
      </c>
      <c r="H61" s="15">
        <f t="shared" si="11"/>
        <v>4372.26</v>
      </c>
      <c r="I61" s="15">
        <f t="shared" si="12"/>
        <v>6121</v>
      </c>
      <c r="J61" s="15">
        <f t="shared" si="13"/>
        <v>139.91</v>
      </c>
      <c r="L61" s="43"/>
      <c r="M61" s="44"/>
      <c r="AX61" s="4"/>
      <c r="AY61" s="5"/>
    </row>
    <row r="62" spans="1:51" x14ac:dyDescent="0.3">
      <c r="A62" s="36">
        <v>3</v>
      </c>
      <c r="B62" s="37">
        <v>29128.798800000004</v>
      </c>
      <c r="C62" s="14"/>
      <c r="D62" s="15">
        <f t="shared" si="7"/>
        <v>1747.73</v>
      </c>
      <c r="E62" s="15">
        <f t="shared" si="8"/>
        <v>27381.07</v>
      </c>
      <c r="F62" s="16">
        <f t="shared" si="9"/>
        <v>1602.3</v>
      </c>
      <c r="G62" s="16">
        <f t="shared" si="10"/>
        <v>1462.49</v>
      </c>
      <c r="H62" s="15">
        <f t="shared" si="11"/>
        <v>4369.32</v>
      </c>
      <c r="I62" s="15">
        <f t="shared" si="12"/>
        <v>6117</v>
      </c>
      <c r="J62" s="15">
        <f t="shared" si="13"/>
        <v>139.81</v>
      </c>
      <c r="L62" s="43"/>
      <c r="M62" s="44"/>
      <c r="AX62" s="2"/>
      <c r="AY62" s="3"/>
    </row>
    <row r="63" spans="1:51" x14ac:dyDescent="0.3">
      <c r="A63" s="36">
        <v>2</v>
      </c>
      <c r="B63" s="37">
        <v>28830.724200000004</v>
      </c>
      <c r="C63" s="14"/>
      <c r="D63" s="15">
        <f t="shared" si="7"/>
        <v>1729.84</v>
      </c>
      <c r="E63" s="15">
        <f t="shared" si="8"/>
        <v>27100.880000000001</v>
      </c>
      <c r="F63" s="16">
        <f t="shared" si="9"/>
        <v>1578.46</v>
      </c>
      <c r="G63" s="16">
        <f t="shared" si="10"/>
        <v>1440.07</v>
      </c>
      <c r="H63" s="15">
        <f t="shared" si="11"/>
        <v>4324.6099999999997</v>
      </c>
      <c r="I63" s="15">
        <f t="shared" si="12"/>
        <v>6054</v>
      </c>
      <c r="J63" s="15">
        <f t="shared" si="13"/>
        <v>138.38999999999999</v>
      </c>
      <c r="L63" s="43"/>
      <c r="M63" s="44"/>
      <c r="AX63" s="2"/>
      <c r="AY63" s="3"/>
    </row>
    <row r="64" spans="1:51" x14ac:dyDescent="0.3">
      <c r="A64" s="38">
        <v>1</v>
      </c>
      <c r="B64" s="39">
        <v>28626.507000000001</v>
      </c>
      <c r="C64" s="19"/>
      <c r="D64" s="15">
        <f t="shared" si="7"/>
        <v>1717.59</v>
      </c>
      <c r="E64" s="20">
        <f t="shared" si="8"/>
        <v>26908.92</v>
      </c>
      <c r="F64" s="21">
        <f t="shared" si="9"/>
        <v>1562.12</v>
      </c>
      <c r="G64" s="21">
        <f t="shared" si="10"/>
        <v>1424.71</v>
      </c>
      <c r="H64" s="15">
        <f t="shared" si="11"/>
        <v>4293.9799999999996</v>
      </c>
      <c r="I64" s="20">
        <f t="shared" si="12"/>
        <v>6012</v>
      </c>
      <c r="J64" s="20">
        <f t="shared" si="13"/>
        <v>137.41</v>
      </c>
      <c r="L64" s="43"/>
      <c r="M64" s="44"/>
      <c r="AX64" s="2"/>
      <c r="AY64" s="3"/>
    </row>
    <row r="65" spans="1:52" x14ac:dyDescent="0.3">
      <c r="A65" s="100"/>
      <c r="B65" s="101"/>
      <c r="C65" s="101"/>
      <c r="D65" s="101"/>
      <c r="E65" s="101"/>
      <c r="F65" s="101"/>
      <c r="G65" s="101"/>
      <c r="H65" s="101"/>
      <c r="I65" s="101"/>
      <c r="J65" s="101"/>
    </row>
    <row r="66" spans="1:52" x14ac:dyDescent="0.3">
      <c r="A66" s="97" t="s">
        <v>69</v>
      </c>
      <c r="B66" s="109"/>
      <c r="C66" s="109"/>
      <c r="D66" s="109"/>
      <c r="E66" s="109"/>
      <c r="F66" s="109"/>
      <c r="G66" s="109"/>
      <c r="H66" s="109"/>
      <c r="I66" s="109"/>
      <c r="J66" s="109"/>
    </row>
    <row r="67" spans="1:52" x14ac:dyDescent="0.3">
      <c r="A67" s="100"/>
      <c r="B67" s="101"/>
      <c r="C67" s="101"/>
      <c r="D67" s="101"/>
      <c r="E67" s="101"/>
      <c r="F67" s="101"/>
      <c r="G67" s="101"/>
      <c r="H67" s="101"/>
      <c r="I67" s="101"/>
      <c r="J67" s="101"/>
    </row>
    <row r="68" spans="1:52" ht="30.75" customHeight="1" x14ac:dyDescent="0.3">
      <c r="A68" s="105" t="s">
        <v>74</v>
      </c>
      <c r="B68" s="105"/>
      <c r="C68" s="105"/>
      <c r="D68" s="105"/>
      <c r="E68" s="105"/>
      <c r="F68" s="105"/>
      <c r="G68" s="105"/>
      <c r="H68" s="105"/>
      <c r="I68" s="105"/>
      <c r="J68" s="105"/>
    </row>
    <row r="69" spans="1:52" ht="19.5" customHeight="1" x14ac:dyDescent="0.3">
      <c r="A69" s="102" t="s">
        <v>77</v>
      </c>
      <c r="B69" s="103"/>
      <c r="C69" s="103"/>
      <c r="D69" s="103"/>
      <c r="E69" s="103"/>
      <c r="F69" s="103"/>
      <c r="G69" s="103"/>
      <c r="H69" s="103"/>
      <c r="I69" s="103"/>
      <c r="J69" s="103"/>
    </row>
    <row r="70" spans="1:52" x14ac:dyDescent="0.3">
      <c r="A70" s="100"/>
      <c r="B70" s="101"/>
      <c r="C70" s="101"/>
      <c r="D70" s="101"/>
      <c r="E70" s="101"/>
      <c r="F70" s="101"/>
      <c r="G70" s="101"/>
      <c r="H70" s="101"/>
      <c r="I70" s="101"/>
      <c r="J70" s="101"/>
    </row>
    <row r="71" spans="1:52" ht="89.25" customHeight="1" x14ac:dyDescent="0.3">
      <c r="A71" s="24" t="s">
        <v>0</v>
      </c>
      <c r="B71" s="22" t="s">
        <v>2</v>
      </c>
      <c r="C71" s="23"/>
      <c r="D71" s="24" t="str">
        <f>"Employee standard Contribution on salary at "&amp;TEXT(SAUL_Start_Ee_Conts,"0%")&amp;" (corresponds to column A of the PensionSMART Ts &amp; Cs)"</f>
        <v>Employee standard Contribution on salary at 6% (corresponds to column A of the PensionSMART Ts &amp; Cs)</v>
      </c>
      <c r="E71" s="24" t="s">
        <v>3</v>
      </c>
      <c r="F71" s="25" t="s">
        <v>38</v>
      </c>
      <c r="G71" s="25" t="s">
        <v>5</v>
      </c>
      <c r="H71" s="24" t="str">
        <f>"Employer's standard contribution at "&amp;TEXT(SAUL_Start_Er_Conts,"0%")&amp;" would be (corresponds to column B of the PensionSMART Ts &amp; Cs)"</f>
        <v>Employer's standard contribution at 15% would be (corresponds to column B of the PensionSMART Ts &amp; Cs)</v>
      </c>
      <c r="I71" s="24" t="s">
        <v>39</v>
      </c>
      <c r="J71" s="24" t="s">
        <v>1</v>
      </c>
    </row>
    <row r="72" spans="1:52" x14ac:dyDescent="0.3">
      <c r="A72" s="34">
        <v>52</v>
      </c>
      <c r="B72" s="35">
        <v>80965.931400000001</v>
      </c>
      <c r="C72" s="9"/>
      <c r="D72" s="15">
        <f t="shared" ref="D72:D103" si="14">ROUND(PensionableSalary*SAUL_Start_Ee_Conts,2)</f>
        <v>4857.96</v>
      </c>
      <c r="E72" s="15">
        <f t="shared" ref="E72:E123" si="15">ROUND(+PensionableSalary-Ee_StandardConts,2)</f>
        <v>76107.97</v>
      </c>
      <c r="F72" s="16">
        <f t="shared" ref="F72:F103" si="16">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3907.52</v>
      </c>
      <c r="G72" s="16">
        <f t="shared" ref="G72:G103" si="17">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3810.36</v>
      </c>
      <c r="H72" s="15">
        <f t="shared" ref="H72:H103" si="18">ROUND(PensionableSalary*SAUL_Start_Er_Conts,2)</f>
        <v>12144.89</v>
      </c>
      <c r="I72" s="15">
        <f t="shared" ref="I72:I123" si="19">ROUND(Ee_StandardConts+Er_StandardCont,0)</f>
        <v>17003</v>
      </c>
      <c r="J72" s="15">
        <f t="shared" ref="J72:J103" si="20">ROUND(+Ee_NICs_nonPenSMART-Ee_NICs_PenSmart,2)</f>
        <v>97.16</v>
      </c>
      <c r="L72" s="43"/>
      <c r="M72" s="44"/>
      <c r="AX72" s="6"/>
      <c r="AY72" s="3"/>
      <c r="AZ72" s="7"/>
    </row>
    <row r="73" spans="1:52" x14ac:dyDescent="0.3">
      <c r="A73" s="36">
        <v>51</v>
      </c>
      <c r="B73" s="37">
        <v>78630.841800000009</v>
      </c>
      <c r="C73" s="13"/>
      <c r="D73" s="15">
        <f t="shared" si="14"/>
        <v>4717.8500000000004</v>
      </c>
      <c r="E73" s="15">
        <f t="shared" si="15"/>
        <v>73912.990000000005</v>
      </c>
      <c r="F73" s="16">
        <f t="shared" si="16"/>
        <v>3860.82</v>
      </c>
      <c r="G73" s="16">
        <f t="shared" si="17"/>
        <v>3766.46</v>
      </c>
      <c r="H73" s="15">
        <f t="shared" si="18"/>
        <v>11794.63</v>
      </c>
      <c r="I73" s="15">
        <f t="shared" si="19"/>
        <v>16512</v>
      </c>
      <c r="J73" s="15">
        <f t="shared" si="20"/>
        <v>94.36</v>
      </c>
      <c r="L73" s="43"/>
      <c r="M73" s="44"/>
      <c r="AX73" s="6"/>
      <c r="AY73" s="3"/>
    </row>
    <row r="74" spans="1:52" x14ac:dyDescent="0.3">
      <c r="A74" s="36">
        <v>50</v>
      </c>
      <c r="B74" s="37">
        <v>76450.462200000009</v>
      </c>
      <c r="C74" s="13"/>
      <c r="D74" s="15">
        <f t="shared" si="14"/>
        <v>4587.03</v>
      </c>
      <c r="E74" s="15">
        <f t="shared" si="15"/>
        <v>71863.429999999993</v>
      </c>
      <c r="F74" s="16">
        <f t="shared" si="16"/>
        <v>3817.21</v>
      </c>
      <c r="G74" s="16">
        <f t="shared" si="17"/>
        <v>3725.47</v>
      </c>
      <c r="H74" s="15">
        <f t="shared" si="18"/>
        <v>11467.57</v>
      </c>
      <c r="I74" s="15">
        <f t="shared" si="19"/>
        <v>16055</v>
      </c>
      <c r="J74" s="15">
        <f t="shared" si="20"/>
        <v>91.74</v>
      </c>
      <c r="L74" s="43"/>
      <c r="M74" s="44"/>
      <c r="AX74" s="6"/>
      <c r="AY74" s="3"/>
    </row>
    <row r="75" spans="1:52" x14ac:dyDescent="0.3">
      <c r="A75" s="36">
        <v>49</v>
      </c>
      <c r="B75" s="37">
        <v>74402.101800000004</v>
      </c>
      <c r="C75" s="13"/>
      <c r="D75" s="15">
        <f t="shared" si="14"/>
        <v>4464.13</v>
      </c>
      <c r="E75" s="15">
        <f t="shared" si="15"/>
        <v>69937.97</v>
      </c>
      <c r="F75" s="16">
        <f t="shared" si="16"/>
        <v>3776.24</v>
      </c>
      <c r="G75" s="16">
        <f t="shared" si="17"/>
        <v>3686.96</v>
      </c>
      <c r="H75" s="15">
        <f t="shared" si="18"/>
        <v>11160.32</v>
      </c>
      <c r="I75" s="15">
        <f t="shared" si="19"/>
        <v>15624</v>
      </c>
      <c r="J75" s="15">
        <f t="shared" si="20"/>
        <v>89.28</v>
      </c>
      <c r="L75" s="43"/>
      <c r="M75" s="44"/>
      <c r="AX75" s="6"/>
      <c r="AY75" s="3"/>
    </row>
    <row r="76" spans="1:52" x14ac:dyDescent="0.3">
      <c r="A76" s="36">
        <v>48</v>
      </c>
      <c r="B76" s="37">
        <v>72333.113400000002</v>
      </c>
      <c r="C76" s="13"/>
      <c r="D76" s="15">
        <f t="shared" si="14"/>
        <v>4339.99</v>
      </c>
      <c r="E76" s="15">
        <f t="shared" si="15"/>
        <v>67993.119999999995</v>
      </c>
      <c r="F76" s="16">
        <f t="shared" si="16"/>
        <v>3734.86</v>
      </c>
      <c r="G76" s="16">
        <f t="shared" si="17"/>
        <v>3648.06</v>
      </c>
      <c r="H76" s="15">
        <f t="shared" si="18"/>
        <v>10849.97</v>
      </c>
      <c r="I76" s="15">
        <f t="shared" si="19"/>
        <v>15190</v>
      </c>
      <c r="J76" s="15">
        <f t="shared" si="20"/>
        <v>86.8</v>
      </c>
      <c r="L76" s="43"/>
      <c r="M76" s="44"/>
      <c r="AX76" s="6"/>
      <c r="AY76" s="3"/>
    </row>
    <row r="77" spans="1:52" x14ac:dyDescent="0.3">
      <c r="A77" s="36">
        <v>47</v>
      </c>
      <c r="B77" s="37">
        <v>70343.54280000001</v>
      </c>
      <c r="C77" s="13"/>
      <c r="D77" s="15">
        <f t="shared" si="14"/>
        <v>4220.6099999999997</v>
      </c>
      <c r="E77" s="15">
        <f t="shared" si="15"/>
        <v>66122.929999999993</v>
      </c>
      <c r="F77" s="16">
        <f t="shared" si="16"/>
        <v>3695.07</v>
      </c>
      <c r="G77" s="16">
        <f t="shared" si="17"/>
        <v>3610.66</v>
      </c>
      <c r="H77" s="15">
        <f t="shared" si="18"/>
        <v>10551.53</v>
      </c>
      <c r="I77" s="15">
        <f t="shared" si="19"/>
        <v>14772</v>
      </c>
      <c r="J77" s="15">
        <f t="shared" si="20"/>
        <v>84.41</v>
      </c>
      <c r="L77" s="43"/>
      <c r="M77" s="44"/>
      <c r="AX77" s="6"/>
      <c r="AY77" s="3"/>
    </row>
    <row r="78" spans="1:52" x14ac:dyDescent="0.3">
      <c r="A78" s="36">
        <v>46</v>
      </c>
      <c r="B78" s="37">
        <v>68392.134000000005</v>
      </c>
      <c r="C78" s="13"/>
      <c r="D78" s="15">
        <f t="shared" si="14"/>
        <v>4103.53</v>
      </c>
      <c r="E78" s="15">
        <f t="shared" si="15"/>
        <v>64288.6</v>
      </c>
      <c r="F78" s="16">
        <f t="shared" si="16"/>
        <v>3656.04</v>
      </c>
      <c r="G78" s="16">
        <f t="shared" si="17"/>
        <v>3573.97</v>
      </c>
      <c r="H78" s="15">
        <f t="shared" si="18"/>
        <v>10258.82</v>
      </c>
      <c r="I78" s="15">
        <f t="shared" si="19"/>
        <v>14362</v>
      </c>
      <c r="J78" s="15">
        <f t="shared" si="20"/>
        <v>82.07</v>
      </c>
      <c r="L78" s="43"/>
      <c r="M78" s="44"/>
      <c r="AX78" s="6"/>
      <c r="AY78" s="3"/>
    </row>
    <row r="79" spans="1:52" x14ac:dyDescent="0.3">
      <c r="A79" s="36">
        <v>45</v>
      </c>
      <c r="B79" s="37">
        <v>66498.483600000007</v>
      </c>
      <c r="C79" s="13"/>
      <c r="D79" s="15">
        <f t="shared" si="14"/>
        <v>3989.91</v>
      </c>
      <c r="E79" s="15">
        <f t="shared" si="15"/>
        <v>62508.57</v>
      </c>
      <c r="F79" s="16">
        <f t="shared" si="16"/>
        <v>3618.17</v>
      </c>
      <c r="G79" s="16">
        <f t="shared" si="17"/>
        <v>3538.37</v>
      </c>
      <c r="H79" s="15">
        <f t="shared" si="18"/>
        <v>9974.77</v>
      </c>
      <c r="I79" s="15">
        <f t="shared" si="19"/>
        <v>13965</v>
      </c>
      <c r="J79" s="15">
        <f t="shared" si="20"/>
        <v>79.8</v>
      </c>
      <c r="L79" s="43"/>
      <c r="M79" s="44"/>
      <c r="AX79" s="6"/>
      <c r="AY79" s="3"/>
    </row>
    <row r="80" spans="1:52" x14ac:dyDescent="0.3">
      <c r="A80" s="36">
        <v>44</v>
      </c>
      <c r="B80" s="37">
        <v>64704.879000000008</v>
      </c>
      <c r="C80" s="13"/>
      <c r="D80" s="15">
        <f t="shared" si="14"/>
        <v>3882.29</v>
      </c>
      <c r="E80" s="15">
        <f t="shared" si="15"/>
        <v>60822.59</v>
      </c>
      <c r="F80" s="16">
        <f t="shared" si="16"/>
        <v>3582.3</v>
      </c>
      <c r="G80" s="16">
        <f t="shared" si="17"/>
        <v>3504.65</v>
      </c>
      <c r="H80" s="15">
        <f t="shared" si="18"/>
        <v>9705.73</v>
      </c>
      <c r="I80" s="15">
        <f t="shared" si="19"/>
        <v>13588</v>
      </c>
      <c r="J80" s="15">
        <f t="shared" si="20"/>
        <v>77.650000000000006</v>
      </c>
      <c r="L80" s="43"/>
      <c r="M80" s="44"/>
      <c r="AX80" s="6"/>
      <c r="AY80" s="3"/>
    </row>
    <row r="81" spans="1:51" x14ac:dyDescent="0.3">
      <c r="A81" s="36">
        <v>43</v>
      </c>
      <c r="B81" s="37">
        <v>62931.902400000006</v>
      </c>
      <c r="C81" s="13"/>
      <c r="D81" s="15">
        <f t="shared" si="14"/>
        <v>3775.91</v>
      </c>
      <c r="E81" s="15">
        <f t="shared" si="15"/>
        <v>59155.99</v>
      </c>
      <c r="F81" s="16">
        <f t="shared" si="16"/>
        <v>3546.84</v>
      </c>
      <c r="G81" s="16">
        <f t="shared" si="17"/>
        <v>3471.32</v>
      </c>
      <c r="H81" s="15">
        <f t="shared" si="18"/>
        <v>9439.7900000000009</v>
      </c>
      <c r="I81" s="15">
        <f t="shared" si="19"/>
        <v>13216</v>
      </c>
      <c r="J81" s="15">
        <f t="shared" si="20"/>
        <v>75.52</v>
      </c>
      <c r="L81" s="43"/>
      <c r="M81" s="44"/>
      <c r="AX81" s="6"/>
      <c r="AY81" s="3"/>
    </row>
    <row r="82" spans="1:51" x14ac:dyDescent="0.3">
      <c r="A82" s="36">
        <v>42</v>
      </c>
      <c r="B82" s="37">
        <v>61182.648000000008</v>
      </c>
      <c r="C82" s="13"/>
      <c r="D82" s="15">
        <f t="shared" si="14"/>
        <v>3670.96</v>
      </c>
      <c r="E82" s="15">
        <f t="shared" si="15"/>
        <v>57511.69</v>
      </c>
      <c r="F82" s="16">
        <f t="shared" si="16"/>
        <v>3511.85</v>
      </c>
      <c r="G82" s="16">
        <f t="shared" si="17"/>
        <v>3438.43</v>
      </c>
      <c r="H82" s="15">
        <f t="shared" si="18"/>
        <v>9177.4</v>
      </c>
      <c r="I82" s="15">
        <f t="shared" si="19"/>
        <v>12848</v>
      </c>
      <c r="J82" s="15">
        <f t="shared" si="20"/>
        <v>73.42</v>
      </c>
      <c r="L82" s="43"/>
      <c r="M82" s="44"/>
      <c r="AX82" s="6"/>
      <c r="AY82" s="3"/>
    </row>
    <row r="83" spans="1:51" x14ac:dyDescent="0.3">
      <c r="A83" s="36">
        <v>41</v>
      </c>
      <c r="B83" s="37">
        <v>59555.098800000007</v>
      </c>
      <c r="C83" s="13"/>
      <c r="D83" s="15">
        <f t="shared" si="14"/>
        <v>3573.31</v>
      </c>
      <c r="E83" s="15">
        <f t="shared" si="15"/>
        <v>55981.79</v>
      </c>
      <c r="F83" s="16">
        <f t="shared" si="16"/>
        <v>3479.3</v>
      </c>
      <c r="G83" s="16">
        <f t="shared" si="17"/>
        <v>3407.84</v>
      </c>
      <c r="H83" s="15">
        <f t="shared" si="18"/>
        <v>8933.26</v>
      </c>
      <c r="I83" s="15">
        <f t="shared" si="19"/>
        <v>12507</v>
      </c>
      <c r="J83" s="15">
        <f t="shared" si="20"/>
        <v>71.459999999999994</v>
      </c>
      <c r="L83" s="43"/>
      <c r="M83" s="44"/>
      <c r="AX83" s="6"/>
      <c r="AY83" s="3"/>
    </row>
    <row r="84" spans="1:51" x14ac:dyDescent="0.3">
      <c r="A84" s="36">
        <v>40</v>
      </c>
      <c r="B84" s="37">
        <v>57926.518200000006</v>
      </c>
      <c r="C84" s="13"/>
      <c r="D84" s="15">
        <f t="shared" si="14"/>
        <v>3475.59</v>
      </c>
      <c r="E84" s="15">
        <f t="shared" si="15"/>
        <v>54450.93</v>
      </c>
      <c r="F84" s="16">
        <f t="shared" si="16"/>
        <v>3446.73</v>
      </c>
      <c r="G84" s="16">
        <f t="shared" si="17"/>
        <v>3377.22</v>
      </c>
      <c r="H84" s="15">
        <f t="shared" si="18"/>
        <v>8688.98</v>
      </c>
      <c r="I84" s="15">
        <f t="shared" si="19"/>
        <v>12165</v>
      </c>
      <c r="J84" s="15">
        <f t="shared" si="20"/>
        <v>69.510000000000005</v>
      </c>
      <c r="L84" s="43"/>
      <c r="M84" s="44"/>
      <c r="AX84" s="6"/>
      <c r="AY84" s="3"/>
    </row>
    <row r="85" spans="1:51" x14ac:dyDescent="0.3">
      <c r="A85" s="36">
        <v>39</v>
      </c>
      <c r="B85" s="37">
        <v>56357.758800000003</v>
      </c>
      <c r="C85" s="13"/>
      <c r="D85" s="15">
        <f t="shared" si="14"/>
        <v>3381.47</v>
      </c>
      <c r="E85" s="15">
        <f t="shared" si="15"/>
        <v>52976.29</v>
      </c>
      <c r="F85" s="16">
        <f t="shared" si="16"/>
        <v>3415.36</v>
      </c>
      <c r="G85" s="16">
        <f t="shared" si="17"/>
        <v>3347.73</v>
      </c>
      <c r="H85" s="15">
        <f t="shared" si="18"/>
        <v>8453.66</v>
      </c>
      <c r="I85" s="15">
        <f t="shared" si="19"/>
        <v>11835</v>
      </c>
      <c r="J85" s="15">
        <f t="shared" si="20"/>
        <v>67.63</v>
      </c>
      <c r="L85" s="43"/>
      <c r="M85" s="44"/>
      <c r="AX85" s="6"/>
      <c r="AY85" s="3"/>
    </row>
    <row r="86" spans="1:51" x14ac:dyDescent="0.3">
      <c r="A86" s="36">
        <v>38</v>
      </c>
      <c r="B86" s="37">
        <v>54813.753000000004</v>
      </c>
      <c r="C86" s="13"/>
      <c r="D86" s="15">
        <f t="shared" si="14"/>
        <v>3288.83</v>
      </c>
      <c r="E86" s="15">
        <f t="shared" si="15"/>
        <v>51524.92</v>
      </c>
      <c r="F86" s="16">
        <f t="shared" si="16"/>
        <v>3384.48</v>
      </c>
      <c r="G86" s="16">
        <f t="shared" si="17"/>
        <v>3318.7</v>
      </c>
      <c r="H86" s="15">
        <f t="shared" si="18"/>
        <v>8222.06</v>
      </c>
      <c r="I86" s="15">
        <f t="shared" si="19"/>
        <v>11511</v>
      </c>
      <c r="J86" s="15">
        <f t="shared" si="20"/>
        <v>65.78</v>
      </c>
      <c r="L86" s="43"/>
      <c r="M86" s="44"/>
      <c r="AX86" s="6"/>
      <c r="AY86" s="3"/>
    </row>
    <row r="87" spans="1:51" x14ac:dyDescent="0.3">
      <c r="A87" s="36">
        <v>37</v>
      </c>
      <c r="B87" s="37">
        <v>53351.227800000008</v>
      </c>
      <c r="C87" s="13"/>
      <c r="D87" s="15">
        <f t="shared" si="14"/>
        <v>3201.07</v>
      </c>
      <c r="E87" s="15">
        <f t="shared" si="15"/>
        <v>50150.16</v>
      </c>
      <c r="F87" s="16">
        <f t="shared" si="16"/>
        <v>3355.22</v>
      </c>
      <c r="G87" s="16">
        <f t="shared" si="17"/>
        <v>3284.01</v>
      </c>
      <c r="H87" s="15">
        <f t="shared" si="18"/>
        <v>8002.68</v>
      </c>
      <c r="I87" s="15">
        <f t="shared" si="19"/>
        <v>11204</v>
      </c>
      <c r="J87" s="15">
        <f t="shared" si="20"/>
        <v>71.209999999999994</v>
      </c>
      <c r="L87" s="43"/>
      <c r="M87" s="44"/>
      <c r="AX87" s="6"/>
      <c r="AY87" s="3"/>
    </row>
    <row r="88" spans="1:51" x14ac:dyDescent="0.3">
      <c r="A88" s="36">
        <v>36</v>
      </c>
      <c r="B88" s="37">
        <v>51939.241200000004</v>
      </c>
      <c r="C88" s="13"/>
      <c r="D88" s="15">
        <f t="shared" si="14"/>
        <v>3116.35</v>
      </c>
      <c r="E88" s="15">
        <f t="shared" si="15"/>
        <v>48822.89</v>
      </c>
      <c r="F88" s="16">
        <f t="shared" si="16"/>
        <v>3326.98</v>
      </c>
      <c r="G88" s="16">
        <f t="shared" si="17"/>
        <v>3177.83</v>
      </c>
      <c r="H88" s="15">
        <f t="shared" si="18"/>
        <v>7790.89</v>
      </c>
      <c r="I88" s="15">
        <f t="shared" si="19"/>
        <v>10907</v>
      </c>
      <c r="J88" s="15">
        <f t="shared" si="20"/>
        <v>149.15</v>
      </c>
      <c r="L88" s="43"/>
      <c r="M88" s="44"/>
      <c r="AX88" s="6"/>
      <c r="AY88" s="3"/>
    </row>
    <row r="89" spans="1:51" x14ac:dyDescent="0.3">
      <c r="A89" s="36">
        <v>35</v>
      </c>
      <c r="B89" s="37">
        <v>50539.631400000006</v>
      </c>
      <c r="C89" s="13"/>
      <c r="D89" s="15">
        <f t="shared" si="14"/>
        <v>3032.38</v>
      </c>
      <c r="E89" s="15">
        <f t="shared" si="15"/>
        <v>47507.25</v>
      </c>
      <c r="F89" s="16">
        <f t="shared" si="16"/>
        <v>3298.99</v>
      </c>
      <c r="G89" s="16">
        <f t="shared" si="17"/>
        <v>3072.58</v>
      </c>
      <c r="H89" s="15">
        <f t="shared" si="18"/>
        <v>7580.94</v>
      </c>
      <c r="I89" s="15">
        <f t="shared" si="19"/>
        <v>10613</v>
      </c>
      <c r="J89" s="15">
        <f t="shared" si="20"/>
        <v>226.41</v>
      </c>
      <c r="L89" s="43"/>
      <c r="M89" s="44"/>
      <c r="AX89" s="6"/>
      <c r="AY89" s="3"/>
    </row>
    <row r="90" spans="1:51" x14ac:dyDescent="0.3">
      <c r="A90" s="36">
        <v>34</v>
      </c>
      <c r="B90" s="37">
        <v>49208.094000000005</v>
      </c>
      <c r="C90" s="13"/>
      <c r="D90" s="15">
        <f t="shared" si="14"/>
        <v>2952.49</v>
      </c>
      <c r="E90" s="15">
        <f t="shared" si="15"/>
        <v>46255.6</v>
      </c>
      <c r="F90" s="16">
        <f t="shared" si="16"/>
        <v>3208.65</v>
      </c>
      <c r="G90" s="16">
        <f t="shared" si="17"/>
        <v>2972.45</v>
      </c>
      <c r="H90" s="15">
        <f t="shared" si="18"/>
        <v>7381.21</v>
      </c>
      <c r="I90" s="15">
        <f t="shared" si="19"/>
        <v>10334</v>
      </c>
      <c r="J90" s="15">
        <f t="shared" si="20"/>
        <v>236.2</v>
      </c>
      <c r="L90" s="43"/>
      <c r="M90" s="44"/>
      <c r="AX90" s="6"/>
      <c r="AY90" s="3"/>
    </row>
    <row r="91" spans="1:51" x14ac:dyDescent="0.3">
      <c r="A91" s="36">
        <v>33</v>
      </c>
      <c r="B91" s="37">
        <v>47919.875400000004</v>
      </c>
      <c r="C91" s="13"/>
      <c r="D91" s="15">
        <f t="shared" si="14"/>
        <v>2875.19</v>
      </c>
      <c r="E91" s="15">
        <f t="shared" si="15"/>
        <v>45044.69</v>
      </c>
      <c r="F91" s="16">
        <f t="shared" si="16"/>
        <v>3105.59</v>
      </c>
      <c r="G91" s="16">
        <f t="shared" si="17"/>
        <v>2875.58</v>
      </c>
      <c r="H91" s="15">
        <f t="shared" si="18"/>
        <v>7187.98</v>
      </c>
      <c r="I91" s="15">
        <f t="shared" si="19"/>
        <v>10063</v>
      </c>
      <c r="J91" s="15">
        <f t="shared" si="20"/>
        <v>230.01</v>
      </c>
      <c r="L91" s="43"/>
      <c r="M91" s="44"/>
      <c r="AX91" s="6"/>
      <c r="AY91" s="3"/>
    </row>
    <row r="92" spans="1:51" x14ac:dyDescent="0.3">
      <c r="A92" s="36">
        <v>32</v>
      </c>
      <c r="B92" s="37">
        <v>46738.922400000003</v>
      </c>
      <c r="C92" s="13"/>
      <c r="D92" s="15">
        <f t="shared" si="14"/>
        <v>2804.34</v>
      </c>
      <c r="E92" s="15">
        <f t="shared" si="15"/>
        <v>43934.58</v>
      </c>
      <c r="F92" s="16">
        <f t="shared" si="16"/>
        <v>3011.11</v>
      </c>
      <c r="G92" s="16">
        <f t="shared" si="17"/>
        <v>2786.77</v>
      </c>
      <c r="H92" s="15">
        <f t="shared" si="18"/>
        <v>7010.84</v>
      </c>
      <c r="I92" s="15">
        <f t="shared" si="19"/>
        <v>9815</v>
      </c>
      <c r="J92" s="15">
        <f t="shared" si="20"/>
        <v>224.34</v>
      </c>
      <c r="L92" s="43"/>
      <c r="M92" s="44"/>
      <c r="AX92" s="6"/>
      <c r="AY92" s="3"/>
    </row>
    <row r="93" spans="1:51" x14ac:dyDescent="0.3">
      <c r="A93" s="36">
        <v>31</v>
      </c>
      <c r="B93" s="37">
        <v>45564.157800000001</v>
      </c>
      <c r="C93" s="13"/>
      <c r="D93" s="15">
        <f t="shared" si="14"/>
        <v>2733.85</v>
      </c>
      <c r="E93" s="15">
        <f t="shared" si="15"/>
        <v>42830.31</v>
      </c>
      <c r="F93" s="16">
        <f t="shared" si="16"/>
        <v>2917.13</v>
      </c>
      <c r="G93" s="16">
        <f t="shared" si="17"/>
        <v>2698.42</v>
      </c>
      <c r="H93" s="15">
        <f t="shared" si="18"/>
        <v>6834.62</v>
      </c>
      <c r="I93" s="15">
        <f t="shared" si="19"/>
        <v>9568</v>
      </c>
      <c r="J93" s="15">
        <f t="shared" si="20"/>
        <v>218.71</v>
      </c>
      <c r="L93" s="43"/>
      <c r="M93" s="44"/>
      <c r="AX93" s="6"/>
      <c r="AY93" s="3"/>
    </row>
    <row r="94" spans="1:51" x14ac:dyDescent="0.3">
      <c r="A94" s="36">
        <v>30</v>
      </c>
      <c r="B94" s="37">
        <v>44498.721600000004</v>
      </c>
      <c r="C94" s="13"/>
      <c r="D94" s="15">
        <f t="shared" si="14"/>
        <v>2669.92</v>
      </c>
      <c r="E94" s="15">
        <f t="shared" si="15"/>
        <v>41828.800000000003</v>
      </c>
      <c r="F94" s="16">
        <f t="shared" si="16"/>
        <v>2831.9</v>
      </c>
      <c r="G94" s="16">
        <f t="shared" si="17"/>
        <v>2618.3000000000002</v>
      </c>
      <c r="H94" s="15">
        <f t="shared" si="18"/>
        <v>6674.81</v>
      </c>
      <c r="I94" s="15">
        <f t="shared" si="19"/>
        <v>9345</v>
      </c>
      <c r="J94" s="15">
        <f t="shared" si="20"/>
        <v>213.6</v>
      </c>
      <c r="L94" s="43"/>
      <c r="M94" s="44"/>
      <c r="AX94" s="6"/>
      <c r="AY94" s="3"/>
    </row>
    <row r="95" spans="1:51" x14ac:dyDescent="0.3">
      <c r="A95" s="36">
        <v>29</v>
      </c>
      <c r="B95" s="37">
        <v>43443.599400000006</v>
      </c>
      <c r="C95" s="13"/>
      <c r="D95" s="15">
        <f t="shared" si="14"/>
        <v>2606.62</v>
      </c>
      <c r="E95" s="15">
        <f t="shared" si="15"/>
        <v>40836.980000000003</v>
      </c>
      <c r="F95" s="16">
        <f t="shared" si="16"/>
        <v>2747.49</v>
      </c>
      <c r="G95" s="16">
        <f t="shared" si="17"/>
        <v>2538.96</v>
      </c>
      <c r="H95" s="15">
        <f t="shared" si="18"/>
        <v>6516.54</v>
      </c>
      <c r="I95" s="15">
        <f t="shared" si="19"/>
        <v>9123</v>
      </c>
      <c r="J95" s="15">
        <f t="shared" si="20"/>
        <v>208.53</v>
      </c>
      <c r="L95" s="43"/>
      <c r="M95" s="44"/>
      <c r="AX95" s="6"/>
      <c r="AY95" s="3"/>
    </row>
    <row r="96" spans="1:51" x14ac:dyDescent="0.3">
      <c r="A96" s="36">
        <v>28</v>
      </c>
      <c r="B96" s="37">
        <v>42399.822600000007</v>
      </c>
      <c r="C96" s="13"/>
      <c r="D96" s="15">
        <f t="shared" si="14"/>
        <v>2543.9899999999998</v>
      </c>
      <c r="E96" s="15">
        <f t="shared" si="15"/>
        <v>39855.83</v>
      </c>
      <c r="F96" s="16">
        <f t="shared" si="16"/>
        <v>2663.99</v>
      </c>
      <c r="G96" s="16">
        <f t="shared" si="17"/>
        <v>2460.4699999999998</v>
      </c>
      <c r="H96" s="15">
        <f t="shared" si="18"/>
        <v>6359.97</v>
      </c>
      <c r="I96" s="15">
        <f t="shared" si="19"/>
        <v>8904</v>
      </c>
      <c r="J96" s="15">
        <f t="shared" si="20"/>
        <v>203.52</v>
      </c>
      <c r="L96" s="43"/>
      <c r="M96" s="44"/>
      <c r="AX96" s="6"/>
      <c r="AY96" s="3"/>
    </row>
    <row r="97" spans="1:51" x14ac:dyDescent="0.3">
      <c r="A97" s="36">
        <v>27</v>
      </c>
      <c r="B97" s="37">
        <v>41421.024000000005</v>
      </c>
      <c r="C97" s="13"/>
      <c r="D97" s="15">
        <f t="shared" si="14"/>
        <v>2485.2600000000002</v>
      </c>
      <c r="E97" s="15">
        <f t="shared" si="15"/>
        <v>38935.760000000002</v>
      </c>
      <c r="F97" s="16">
        <f t="shared" si="16"/>
        <v>2585.6799999999998</v>
      </c>
      <c r="G97" s="16">
        <f t="shared" si="17"/>
        <v>2386.86</v>
      </c>
      <c r="H97" s="15">
        <f t="shared" si="18"/>
        <v>6213.15</v>
      </c>
      <c r="I97" s="15">
        <f t="shared" si="19"/>
        <v>8698</v>
      </c>
      <c r="J97" s="15">
        <f t="shared" si="20"/>
        <v>198.82</v>
      </c>
      <c r="L97" s="43"/>
      <c r="M97" s="44"/>
      <c r="AX97" s="6"/>
      <c r="AY97" s="3"/>
    </row>
    <row r="98" spans="1:51" x14ac:dyDescent="0.3">
      <c r="A98" s="36">
        <v>26</v>
      </c>
      <c r="B98" s="37">
        <v>40410.252</v>
      </c>
      <c r="C98" s="13"/>
      <c r="D98" s="15">
        <f t="shared" si="14"/>
        <v>2424.62</v>
      </c>
      <c r="E98" s="15">
        <f t="shared" si="15"/>
        <v>37985.629999999997</v>
      </c>
      <c r="F98" s="16">
        <f t="shared" si="16"/>
        <v>2504.8200000000002</v>
      </c>
      <c r="G98" s="16">
        <f t="shared" si="17"/>
        <v>2310.85</v>
      </c>
      <c r="H98" s="15">
        <f t="shared" si="18"/>
        <v>6061.54</v>
      </c>
      <c r="I98" s="15">
        <f t="shared" si="19"/>
        <v>8486</v>
      </c>
      <c r="J98" s="15">
        <f t="shared" si="20"/>
        <v>193.97</v>
      </c>
      <c r="L98" s="43"/>
      <c r="M98" s="44"/>
      <c r="AX98" s="6"/>
      <c r="AY98" s="3"/>
    </row>
    <row r="99" spans="1:51" x14ac:dyDescent="0.3">
      <c r="A99" s="36">
        <v>25</v>
      </c>
      <c r="B99" s="37">
        <v>39491.274600000004</v>
      </c>
      <c r="C99" s="13"/>
      <c r="D99" s="15">
        <f t="shared" si="14"/>
        <v>2369.48</v>
      </c>
      <c r="E99" s="15">
        <f t="shared" si="15"/>
        <v>37121.79</v>
      </c>
      <c r="F99" s="16">
        <f t="shared" si="16"/>
        <v>2431.3000000000002</v>
      </c>
      <c r="G99" s="16">
        <f t="shared" si="17"/>
        <v>2241.7399999999998</v>
      </c>
      <c r="H99" s="15">
        <f t="shared" si="18"/>
        <v>5923.69</v>
      </c>
      <c r="I99" s="15">
        <f t="shared" si="19"/>
        <v>8293</v>
      </c>
      <c r="J99" s="15">
        <f t="shared" si="20"/>
        <v>189.56</v>
      </c>
      <c r="L99" s="43"/>
      <c r="M99" s="44"/>
      <c r="AX99" s="6"/>
      <c r="AY99" s="3"/>
    </row>
    <row r="100" spans="1:51" x14ac:dyDescent="0.3">
      <c r="A100" s="36">
        <v>24</v>
      </c>
      <c r="B100" s="37">
        <v>38616.647400000002</v>
      </c>
      <c r="C100" s="13"/>
      <c r="D100" s="15">
        <f t="shared" si="14"/>
        <v>2317</v>
      </c>
      <c r="E100" s="15">
        <f t="shared" si="15"/>
        <v>36299.65</v>
      </c>
      <c r="F100" s="16">
        <f t="shared" si="16"/>
        <v>2361.33</v>
      </c>
      <c r="G100" s="16">
        <f t="shared" si="17"/>
        <v>2175.9699999999998</v>
      </c>
      <c r="H100" s="15">
        <f t="shared" si="18"/>
        <v>5792.5</v>
      </c>
      <c r="I100" s="15">
        <f t="shared" si="19"/>
        <v>8110</v>
      </c>
      <c r="J100" s="15">
        <f t="shared" si="20"/>
        <v>185.36</v>
      </c>
      <c r="L100" s="43"/>
      <c r="M100" s="44"/>
      <c r="AX100" s="6"/>
      <c r="AY100" s="3"/>
    </row>
    <row r="101" spans="1:51" x14ac:dyDescent="0.3">
      <c r="A101" s="36">
        <v>23</v>
      </c>
      <c r="B101" s="37">
        <v>37731.706200000001</v>
      </c>
      <c r="C101" s="13"/>
      <c r="D101" s="15">
        <f t="shared" si="14"/>
        <v>2263.9</v>
      </c>
      <c r="E101" s="15">
        <f t="shared" si="15"/>
        <v>35467.81</v>
      </c>
      <c r="F101" s="16">
        <f t="shared" si="16"/>
        <v>2290.54</v>
      </c>
      <c r="G101" s="16">
        <f t="shared" si="17"/>
        <v>2109.42</v>
      </c>
      <c r="H101" s="15">
        <f t="shared" si="18"/>
        <v>5659.76</v>
      </c>
      <c r="I101" s="15">
        <f t="shared" si="19"/>
        <v>7924</v>
      </c>
      <c r="J101" s="15">
        <f t="shared" si="20"/>
        <v>181.12</v>
      </c>
      <c r="L101" s="43"/>
      <c r="M101" s="44"/>
      <c r="AX101" s="6"/>
      <c r="AY101" s="3"/>
    </row>
    <row r="102" spans="1:51" x14ac:dyDescent="0.3">
      <c r="A102" s="36">
        <v>22</v>
      </c>
      <c r="B102" s="37">
        <v>36900.397800000006</v>
      </c>
      <c r="C102" s="13"/>
      <c r="D102" s="15">
        <f t="shared" si="14"/>
        <v>2214.02</v>
      </c>
      <c r="E102" s="15">
        <f t="shared" si="15"/>
        <v>34686.379999999997</v>
      </c>
      <c r="F102" s="16">
        <f t="shared" si="16"/>
        <v>2224.0300000000002</v>
      </c>
      <c r="G102" s="16">
        <f t="shared" si="17"/>
        <v>2046.91</v>
      </c>
      <c r="H102" s="15">
        <f t="shared" si="18"/>
        <v>5535.06</v>
      </c>
      <c r="I102" s="15">
        <f t="shared" si="19"/>
        <v>7749</v>
      </c>
      <c r="J102" s="15">
        <f t="shared" si="20"/>
        <v>177.12</v>
      </c>
      <c r="L102" s="43"/>
      <c r="M102" s="44"/>
      <c r="AX102" s="6"/>
      <c r="AY102" s="3"/>
    </row>
    <row r="103" spans="1:51" x14ac:dyDescent="0.3">
      <c r="A103" s="36">
        <v>21</v>
      </c>
      <c r="B103" s="37">
        <v>36078.372000000003</v>
      </c>
      <c r="C103" s="13"/>
      <c r="D103" s="15">
        <f t="shared" si="14"/>
        <v>2164.6999999999998</v>
      </c>
      <c r="E103" s="15">
        <f t="shared" si="15"/>
        <v>33913.67</v>
      </c>
      <c r="F103" s="16">
        <f t="shared" si="16"/>
        <v>2158.27</v>
      </c>
      <c r="G103" s="16">
        <f t="shared" si="17"/>
        <v>1985.09</v>
      </c>
      <c r="H103" s="15">
        <f t="shared" si="18"/>
        <v>5411.76</v>
      </c>
      <c r="I103" s="15">
        <f t="shared" si="19"/>
        <v>7576</v>
      </c>
      <c r="J103" s="15">
        <f t="shared" si="20"/>
        <v>173.18</v>
      </c>
      <c r="L103" s="43"/>
      <c r="M103" s="44"/>
      <c r="AX103" s="6"/>
      <c r="AY103" s="3"/>
    </row>
    <row r="104" spans="1:51" x14ac:dyDescent="0.3">
      <c r="A104" s="36">
        <v>20</v>
      </c>
      <c r="B104" s="37">
        <v>35278.005600000004</v>
      </c>
      <c r="C104" s="13"/>
      <c r="D104" s="15">
        <f t="shared" ref="D104:D123" si="21">ROUND(PensionableSalary*SAUL_Start_Ee_Conts,2)</f>
        <v>2116.6799999999998</v>
      </c>
      <c r="E104" s="15">
        <f t="shared" si="15"/>
        <v>33161.33</v>
      </c>
      <c r="F104" s="16">
        <f t="shared" ref="F104:F123" si="22">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2094.2399999999998</v>
      </c>
      <c r="G104" s="16">
        <f t="shared" ref="G104:G123" si="23">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1924.91</v>
      </c>
      <c r="H104" s="15">
        <f t="shared" ref="H104:H123" si="24">ROUND(PensionableSalary*SAUL_Start_Er_Conts,2)</f>
        <v>5291.7</v>
      </c>
      <c r="I104" s="15">
        <f t="shared" si="19"/>
        <v>7408</v>
      </c>
      <c r="J104" s="15">
        <f t="shared" ref="J104:J123" si="25">ROUND(+Ee_NICs_nonPenSMART-Ee_NICs_PenSmart,2)</f>
        <v>169.33</v>
      </c>
      <c r="L104" s="43"/>
      <c r="M104" s="44"/>
      <c r="AX104" s="6"/>
      <c r="AY104" s="3"/>
    </row>
    <row r="105" spans="1:51" x14ac:dyDescent="0.3">
      <c r="A105" s="36">
        <v>19</v>
      </c>
      <c r="B105" s="37">
        <v>34552.931400000001</v>
      </c>
      <c r="C105" s="13"/>
      <c r="D105" s="15">
        <f t="shared" si="21"/>
        <v>2073.1799999999998</v>
      </c>
      <c r="E105" s="15">
        <f t="shared" si="15"/>
        <v>32479.75</v>
      </c>
      <c r="F105" s="16">
        <f t="shared" si="22"/>
        <v>2036.23</v>
      </c>
      <c r="G105" s="16">
        <f t="shared" si="23"/>
        <v>1870.38</v>
      </c>
      <c r="H105" s="15">
        <f t="shared" si="24"/>
        <v>5182.9399999999996</v>
      </c>
      <c r="I105" s="15">
        <f t="shared" si="19"/>
        <v>7256</v>
      </c>
      <c r="J105" s="15">
        <f t="shared" si="25"/>
        <v>165.85</v>
      </c>
      <c r="L105" s="43"/>
      <c r="M105" s="44"/>
      <c r="AX105" s="6"/>
      <c r="AY105" s="3"/>
    </row>
    <row r="106" spans="1:51" x14ac:dyDescent="0.3">
      <c r="A106" s="36">
        <v>18</v>
      </c>
      <c r="B106" s="37">
        <v>33784.538400000005</v>
      </c>
      <c r="C106" s="13"/>
      <c r="D106" s="15">
        <f t="shared" si="21"/>
        <v>2027.07</v>
      </c>
      <c r="E106" s="15">
        <f t="shared" si="15"/>
        <v>31757.47</v>
      </c>
      <c r="F106" s="16">
        <f t="shared" si="22"/>
        <v>1974.76</v>
      </c>
      <c r="G106" s="16">
        <f t="shared" si="23"/>
        <v>1812.6</v>
      </c>
      <c r="H106" s="15">
        <f t="shared" si="24"/>
        <v>5067.68</v>
      </c>
      <c r="I106" s="15">
        <f t="shared" si="19"/>
        <v>7095</v>
      </c>
      <c r="J106" s="15">
        <f t="shared" si="25"/>
        <v>162.16</v>
      </c>
      <c r="L106" s="43"/>
      <c r="M106" s="44"/>
      <c r="AX106" s="6"/>
      <c r="AY106" s="3"/>
    </row>
    <row r="107" spans="1:51" x14ac:dyDescent="0.3">
      <c r="A107" s="36">
        <v>17</v>
      </c>
      <c r="B107" s="37">
        <v>33080.092200000006</v>
      </c>
      <c r="C107" s="13"/>
      <c r="D107" s="15">
        <f t="shared" si="21"/>
        <v>1984.81</v>
      </c>
      <c r="E107" s="15">
        <f t="shared" si="15"/>
        <v>31095.279999999999</v>
      </c>
      <c r="F107" s="16">
        <f t="shared" si="22"/>
        <v>1918.41</v>
      </c>
      <c r="G107" s="16">
        <f t="shared" si="23"/>
        <v>1759.62</v>
      </c>
      <c r="H107" s="15">
        <f t="shared" si="24"/>
        <v>4962.01</v>
      </c>
      <c r="I107" s="15">
        <f t="shared" si="19"/>
        <v>6947</v>
      </c>
      <c r="J107" s="15">
        <f t="shared" si="25"/>
        <v>158.79</v>
      </c>
      <c r="L107" s="43"/>
      <c r="M107" s="44"/>
      <c r="AX107" s="6"/>
      <c r="AY107" s="3"/>
    </row>
    <row r="108" spans="1:51" x14ac:dyDescent="0.3">
      <c r="A108" s="36">
        <v>16</v>
      </c>
      <c r="B108" s="37">
        <v>32418.964800000002</v>
      </c>
      <c r="C108" s="13"/>
      <c r="D108" s="15">
        <f t="shared" si="21"/>
        <v>1945.14</v>
      </c>
      <c r="E108" s="15">
        <f t="shared" si="15"/>
        <v>30473.82</v>
      </c>
      <c r="F108" s="16">
        <f t="shared" si="22"/>
        <v>1865.52</v>
      </c>
      <c r="G108" s="16">
        <f t="shared" si="23"/>
        <v>1709.91</v>
      </c>
      <c r="H108" s="15">
        <f t="shared" si="24"/>
        <v>4862.84</v>
      </c>
      <c r="I108" s="15">
        <f t="shared" si="19"/>
        <v>6808</v>
      </c>
      <c r="J108" s="15">
        <f t="shared" si="25"/>
        <v>155.61000000000001</v>
      </c>
      <c r="L108" s="43"/>
      <c r="M108" s="44"/>
      <c r="AX108" s="6"/>
      <c r="AY108" s="3"/>
    </row>
    <row r="109" spans="1:51" x14ac:dyDescent="0.3">
      <c r="A109" s="36">
        <v>15</v>
      </c>
      <c r="B109" s="37">
        <v>31757.837400000004</v>
      </c>
      <c r="C109" s="13"/>
      <c r="D109" s="15">
        <f t="shared" si="21"/>
        <v>1905.47</v>
      </c>
      <c r="E109" s="15">
        <f t="shared" si="15"/>
        <v>29852.37</v>
      </c>
      <c r="F109" s="16">
        <f t="shared" si="22"/>
        <v>1812.63</v>
      </c>
      <c r="G109" s="16">
        <f t="shared" si="23"/>
        <v>1660.19</v>
      </c>
      <c r="H109" s="15">
        <f t="shared" si="24"/>
        <v>4763.68</v>
      </c>
      <c r="I109" s="15">
        <f t="shared" si="19"/>
        <v>6669</v>
      </c>
      <c r="J109" s="15">
        <f t="shared" si="25"/>
        <v>152.44</v>
      </c>
      <c r="L109" s="43"/>
      <c r="M109" s="44"/>
      <c r="AX109" s="6"/>
      <c r="AY109" s="3"/>
    </row>
    <row r="110" spans="1:51" x14ac:dyDescent="0.3">
      <c r="A110" s="36">
        <v>14</v>
      </c>
      <c r="B110" s="37">
        <v>31096.710000000003</v>
      </c>
      <c r="C110" s="13"/>
      <c r="D110" s="15">
        <f t="shared" si="21"/>
        <v>1865.8</v>
      </c>
      <c r="E110" s="15">
        <f t="shared" si="15"/>
        <v>29230.91</v>
      </c>
      <c r="F110" s="16">
        <f t="shared" si="22"/>
        <v>1759.74</v>
      </c>
      <c r="G110" s="16">
        <f t="shared" si="23"/>
        <v>1610.47</v>
      </c>
      <c r="H110" s="15">
        <f t="shared" si="24"/>
        <v>4664.51</v>
      </c>
      <c r="I110" s="15">
        <f t="shared" si="19"/>
        <v>6530</v>
      </c>
      <c r="J110" s="15">
        <f t="shared" si="25"/>
        <v>149.27000000000001</v>
      </c>
      <c r="L110" s="43"/>
      <c r="M110" s="44"/>
      <c r="AX110" s="6"/>
      <c r="AY110" s="3"/>
    </row>
    <row r="111" spans="1:51" x14ac:dyDescent="0.3">
      <c r="A111" s="36">
        <v>13</v>
      </c>
      <c r="B111" s="37">
        <v>30509.843400000002</v>
      </c>
      <c r="C111" s="13"/>
      <c r="D111" s="15">
        <f t="shared" si="21"/>
        <v>1830.59</v>
      </c>
      <c r="E111" s="15">
        <f t="shared" si="15"/>
        <v>28679.25</v>
      </c>
      <c r="F111" s="16">
        <f t="shared" si="22"/>
        <v>1712.79</v>
      </c>
      <c r="G111" s="16">
        <f t="shared" si="23"/>
        <v>1566.34</v>
      </c>
      <c r="H111" s="15">
        <f t="shared" si="24"/>
        <v>4576.4799999999996</v>
      </c>
      <c r="I111" s="15">
        <f t="shared" si="19"/>
        <v>6407</v>
      </c>
      <c r="J111" s="15">
        <f t="shared" si="25"/>
        <v>146.44999999999999</v>
      </c>
      <c r="L111" s="43"/>
      <c r="M111" s="44"/>
      <c r="AX111" s="6"/>
      <c r="AY111" s="3"/>
    </row>
    <row r="112" spans="1:51" x14ac:dyDescent="0.3">
      <c r="A112" s="36">
        <v>12</v>
      </c>
      <c r="B112" s="37">
        <v>29922.976800000004</v>
      </c>
      <c r="C112" s="13"/>
      <c r="D112" s="15">
        <f t="shared" si="21"/>
        <v>1795.38</v>
      </c>
      <c r="E112" s="15">
        <f t="shared" si="15"/>
        <v>28127.599999999999</v>
      </c>
      <c r="F112" s="16">
        <f t="shared" si="22"/>
        <v>1665.84</v>
      </c>
      <c r="G112" s="16">
        <f t="shared" si="23"/>
        <v>1522.21</v>
      </c>
      <c r="H112" s="15">
        <f t="shared" si="24"/>
        <v>4488.45</v>
      </c>
      <c r="I112" s="15">
        <f t="shared" si="19"/>
        <v>6284</v>
      </c>
      <c r="J112" s="15">
        <f t="shared" si="25"/>
        <v>143.63</v>
      </c>
      <c r="L112" s="43"/>
      <c r="M112" s="44"/>
      <c r="AX112" s="6"/>
      <c r="AY112" s="3"/>
    </row>
    <row r="113" spans="1:51" x14ac:dyDescent="0.3">
      <c r="A113" s="36">
        <v>11</v>
      </c>
      <c r="B113" s="37">
        <v>29356.738200000003</v>
      </c>
      <c r="C113" s="13"/>
      <c r="D113" s="15">
        <f t="shared" si="21"/>
        <v>1761.4</v>
      </c>
      <c r="E113" s="15">
        <f t="shared" si="15"/>
        <v>27595.34</v>
      </c>
      <c r="F113" s="16">
        <f t="shared" si="22"/>
        <v>1620.54</v>
      </c>
      <c r="G113" s="16">
        <f t="shared" si="23"/>
        <v>1479.63</v>
      </c>
      <c r="H113" s="15">
        <f t="shared" si="24"/>
        <v>4403.51</v>
      </c>
      <c r="I113" s="15">
        <f t="shared" si="19"/>
        <v>6165</v>
      </c>
      <c r="J113" s="15">
        <f t="shared" si="25"/>
        <v>140.91</v>
      </c>
      <c r="L113" s="43"/>
      <c r="M113" s="44"/>
      <c r="AX113" s="6"/>
      <c r="AY113" s="3"/>
    </row>
    <row r="114" spans="1:51" x14ac:dyDescent="0.3">
      <c r="A114" s="36">
        <v>10</v>
      </c>
      <c r="B114" s="37">
        <v>28770.903000000002</v>
      </c>
      <c r="C114" s="13"/>
      <c r="D114" s="15">
        <f t="shared" si="21"/>
        <v>1726.25</v>
      </c>
      <c r="E114" s="15">
        <f t="shared" si="15"/>
        <v>27044.65</v>
      </c>
      <c r="F114" s="16">
        <f t="shared" si="22"/>
        <v>1573.67</v>
      </c>
      <c r="G114" s="16">
        <f t="shared" si="23"/>
        <v>1435.57</v>
      </c>
      <c r="H114" s="15">
        <f t="shared" si="24"/>
        <v>4315.6400000000003</v>
      </c>
      <c r="I114" s="15">
        <f t="shared" si="19"/>
        <v>6042</v>
      </c>
      <c r="J114" s="15">
        <f t="shared" si="25"/>
        <v>138.1</v>
      </c>
      <c r="L114" s="43"/>
      <c r="M114" s="44"/>
      <c r="AX114" s="6"/>
      <c r="AY114" s="3"/>
    </row>
    <row r="115" spans="1:51" x14ac:dyDescent="0.3">
      <c r="A115" s="36">
        <v>9</v>
      </c>
      <c r="B115" s="37">
        <v>28247.983200000002</v>
      </c>
      <c r="C115" s="13"/>
      <c r="D115" s="15">
        <f t="shared" si="21"/>
        <v>1694.88</v>
      </c>
      <c r="E115" s="15">
        <f t="shared" si="15"/>
        <v>26553.1</v>
      </c>
      <c r="F115" s="16">
        <f t="shared" si="22"/>
        <v>1531.84</v>
      </c>
      <c r="G115" s="16">
        <f t="shared" si="23"/>
        <v>1396.25</v>
      </c>
      <c r="H115" s="15">
        <f t="shared" si="24"/>
        <v>4237.2</v>
      </c>
      <c r="I115" s="15">
        <f t="shared" si="19"/>
        <v>5932</v>
      </c>
      <c r="J115" s="15">
        <f t="shared" si="25"/>
        <v>135.59</v>
      </c>
      <c r="L115" s="43"/>
      <c r="M115" s="44"/>
      <c r="AX115" s="6"/>
      <c r="AY115" s="3"/>
    </row>
    <row r="116" spans="1:51" x14ac:dyDescent="0.3">
      <c r="A116" s="36">
        <v>8</v>
      </c>
      <c r="B116" s="37">
        <v>27704.435400000002</v>
      </c>
      <c r="C116" s="13"/>
      <c r="D116" s="15">
        <f t="shared" si="21"/>
        <v>1662.27</v>
      </c>
      <c r="E116" s="15">
        <f t="shared" si="15"/>
        <v>26042.17</v>
      </c>
      <c r="F116" s="16">
        <f t="shared" si="22"/>
        <v>1488.35</v>
      </c>
      <c r="G116" s="16">
        <f t="shared" si="23"/>
        <v>1355.37</v>
      </c>
      <c r="H116" s="15">
        <f t="shared" si="24"/>
        <v>4155.67</v>
      </c>
      <c r="I116" s="15">
        <f t="shared" si="19"/>
        <v>5818</v>
      </c>
      <c r="J116" s="15">
        <f t="shared" si="25"/>
        <v>132.97999999999999</v>
      </c>
      <c r="L116" s="43"/>
      <c r="M116" s="44"/>
      <c r="AX116" s="6"/>
      <c r="AY116" s="3"/>
    </row>
    <row r="117" spans="1:51" x14ac:dyDescent="0.3">
      <c r="A117" s="36">
        <v>7</v>
      </c>
      <c r="B117" s="37">
        <v>27203.175000000003</v>
      </c>
      <c r="C117" s="13"/>
      <c r="D117" s="15">
        <f t="shared" si="21"/>
        <v>1632.19</v>
      </c>
      <c r="E117" s="15">
        <f t="shared" si="15"/>
        <v>25570.99</v>
      </c>
      <c r="F117" s="16">
        <f t="shared" si="22"/>
        <v>1448.25</v>
      </c>
      <c r="G117" s="16">
        <f t="shared" si="23"/>
        <v>1317.68</v>
      </c>
      <c r="H117" s="15">
        <f t="shared" si="24"/>
        <v>4080.48</v>
      </c>
      <c r="I117" s="15">
        <f t="shared" si="19"/>
        <v>5713</v>
      </c>
      <c r="J117" s="15">
        <f t="shared" si="25"/>
        <v>130.57</v>
      </c>
      <c r="L117" s="43"/>
      <c r="M117" s="44"/>
      <c r="AX117" s="6"/>
      <c r="AY117" s="3"/>
    </row>
    <row r="118" spans="1:51" x14ac:dyDescent="0.3">
      <c r="A118" s="36">
        <v>6</v>
      </c>
      <c r="B118" s="37">
        <v>26712.228600000002</v>
      </c>
      <c r="C118" s="13"/>
      <c r="D118" s="15">
        <f t="shared" si="21"/>
        <v>1602.73</v>
      </c>
      <c r="E118" s="15">
        <f t="shared" si="15"/>
        <v>25109.5</v>
      </c>
      <c r="F118" s="16">
        <f t="shared" si="22"/>
        <v>1408.98</v>
      </c>
      <c r="G118" s="16">
        <f t="shared" si="23"/>
        <v>1280.76</v>
      </c>
      <c r="H118" s="15">
        <f t="shared" si="24"/>
        <v>4006.83</v>
      </c>
      <c r="I118" s="15">
        <f t="shared" si="19"/>
        <v>5610</v>
      </c>
      <c r="J118" s="15">
        <f t="shared" si="25"/>
        <v>128.22</v>
      </c>
      <c r="L118" s="43"/>
      <c r="M118" s="44"/>
      <c r="AX118" s="6"/>
      <c r="AY118" s="3"/>
    </row>
    <row r="119" spans="1:51" x14ac:dyDescent="0.3">
      <c r="A119" s="36">
        <v>5</v>
      </c>
      <c r="B119" s="37">
        <v>26285.229000000003</v>
      </c>
      <c r="C119" s="13"/>
      <c r="D119" s="15">
        <f t="shared" si="21"/>
        <v>1577.11</v>
      </c>
      <c r="E119" s="15">
        <f t="shared" si="15"/>
        <v>24708.12</v>
      </c>
      <c r="F119" s="16">
        <f t="shared" si="22"/>
        <v>1374.82</v>
      </c>
      <c r="G119" s="16">
        <f t="shared" si="23"/>
        <v>1248.6500000000001</v>
      </c>
      <c r="H119" s="15">
        <f t="shared" si="24"/>
        <v>3942.78</v>
      </c>
      <c r="I119" s="15">
        <f t="shared" si="19"/>
        <v>5520</v>
      </c>
      <c r="J119" s="15">
        <f t="shared" si="25"/>
        <v>126.17</v>
      </c>
      <c r="L119" s="43"/>
      <c r="M119" s="44"/>
      <c r="AX119" s="6"/>
      <c r="AY119" s="3"/>
    </row>
    <row r="120" spans="1:51" x14ac:dyDescent="0.3">
      <c r="A120" s="36">
        <v>4</v>
      </c>
      <c r="B120" s="37">
        <v>25847.915400000002</v>
      </c>
      <c r="C120" s="13"/>
      <c r="D120" s="15">
        <f t="shared" si="21"/>
        <v>1550.87</v>
      </c>
      <c r="E120" s="15">
        <f t="shared" si="15"/>
        <v>24297.05</v>
      </c>
      <c r="F120" s="16">
        <f t="shared" si="22"/>
        <v>1339.83</v>
      </c>
      <c r="G120" s="16">
        <f t="shared" si="23"/>
        <v>1215.76</v>
      </c>
      <c r="H120" s="15">
        <f t="shared" si="24"/>
        <v>3877.19</v>
      </c>
      <c r="I120" s="15">
        <f t="shared" si="19"/>
        <v>5428</v>
      </c>
      <c r="J120" s="15">
        <f t="shared" si="25"/>
        <v>124.07</v>
      </c>
      <c r="L120" s="43"/>
      <c r="M120" s="44"/>
      <c r="AX120" s="6"/>
      <c r="AY120" s="3"/>
    </row>
    <row r="121" spans="1:51" x14ac:dyDescent="0.3">
      <c r="A121" s="36">
        <v>3</v>
      </c>
      <c r="B121" s="37">
        <v>25828.318800000001</v>
      </c>
      <c r="C121" s="13"/>
      <c r="D121" s="15">
        <f t="shared" si="21"/>
        <v>1549.7</v>
      </c>
      <c r="E121" s="15">
        <f t="shared" si="15"/>
        <v>24278.62</v>
      </c>
      <c r="F121" s="16">
        <f t="shared" si="22"/>
        <v>1338.27</v>
      </c>
      <c r="G121" s="16">
        <f t="shared" si="23"/>
        <v>1214.29</v>
      </c>
      <c r="H121" s="15">
        <f t="shared" si="24"/>
        <v>3874.25</v>
      </c>
      <c r="I121" s="15">
        <f t="shared" si="19"/>
        <v>5424</v>
      </c>
      <c r="J121" s="15">
        <f t="shared" si="25"/>
        <v>123.98</v>
      </c>
      <c r="L121" s="43"/>
      <c r="M121" s="44"/>
      <c r="AX121" s="6"/>
      <c r="AY121" s="3"/>
    </row>
    <row r="122" spans="1:51" x14ac:dyDescent="0.3">
      <c r="A122" s="36">
        <v>2</v>
      </c>
      <c r="B122" s="37">
        <v>25530.244200000001</v>
      </c>
      <c r="C122" s="13"/>
      <c r="D122" s="15">
        <f t="shared" si="21"/>
        <v>1531.81</v>
      </c>
      <c r="E122" s="15">
        <f t="shared" si="15"/>
        <v>23998.43</v>
      </c>
      <c r="F122" s="16">
        <f t="shared" si="22"/>
        <v>1314.42</v>
      </c>
      <c r="G122" s="16">
        <f t="shared" si="23"/>
        <v>1191.8699999999999</v>
      </c>
      <c r="H122" s="15">
        <f t="shared" si="24"/>
        <v>3829.54</v>
      </c>
      <c r="I122" s="15">
        <f t="shared" si="19"/>
        <v>5361</v>
      </c>
      <c r="J122" s="15">
        <f t="shared" si="25"/>
        <v>122.55</v>
      </c>
      <c r="L122" s="43"/>
      <c r="M122" s="44"/>
      <c r="AX122" s="6"/>
      <c r="AY122" s="3"/>
    </row>
    <row r="123" spans="1:51" x14ac:dyDescent="0.3">
      <c r="A123" s="38">
        <v>1</v>
      </c>
      <c r="B123" s="39">
        <v>25326.027000000002</v>
      </c>
      <c r="C123" s="18"/>
      <c r="D123" s="15">
        <f t="shared" si="21"/>
        <v>1519.56</v>
      </c>
      <c r="E123" s="15">
        <f t="shared" si="15"/>
        <v>23806.47</v>
      </c>
      <c r="F123" s="21">
        <f t="shared" si="22"/>
        <v>1298.08</v>
      </c>
      <c r="G123" s="21">
        <f t="shared" si="23"/>
        <v>1176.52</v>
      </c>
      <c r="H123" s="15">
        <f t="shared" si="24"/>
        <v>3798.9</v>
      </c>
      <c r="I123" s="15">
        <f t="shared" si="19"/>
        <v>5318</v>
      </c>
      <c r="J123" s="20">
        <f t="shared" si="25"/>
        <v>121.56</v>
      </c>
      <c r="L123" s="43"/>
      <c r="M123" s="44"/>
      <c r="AX123" s="6"/>
      <c r="AY123" s="3"/>
    </row>
    <row r="124" spans="1:51" x14ac:dyDescent="0.3">
      <c r="A124" s="100"/>
      <c r="B124" s="101"/>
      <c r="C124" s="101"/>
      <c r="D124" s="101"/>
      <c r="E124" s="101"/>
      <c r="F124" s="101"/>
      <c r="G124" s="101"/>
      <c r="H124" s="101"/>
      <c r="I124" s="101"/>
      <c r="J124" s="101"/>
    </row>
    <row r="125" spans="1:51" ht="27" customHeight="1" x14ac:dyDescent="0.3">
      <c r="A125" s="97" t="s">
        <v>69</v>
      </c>
      <c r="B125" s="109"/>
      <c r="C125" s="109"/>
      <c r="D125" s="109"/>
      <c r="E125" s="109"/>
      <c r="F125" s="109"/>
      <c r="G125" s="109"/>
      <c r="H125" s="109"/>
      <c r="I125" s="109"/>
      <c r="J125" s="109"/>
    </row>
    <row r="126" spans="1:51" x14ac:dyDescent="0.3"/>
    <row r="127" spans="1:51" ht="27" customHeight="1" x14ac:dyDescent="0.3">
      <c r="A127" s="105" t="s">
        <v>75</v>
      </c>
      <c r="B127" s="105"/>
      <c r="C127" s="105"/>
      <c r="D127" s="105"/>
      <c r="E127" s="105"/>
      <c r="F127" s="105"/>
      <c r="G127" s="105"/>
      <c r="H127" s="105"/>
      <c r="I127" s="105"/>
      <c r="J127" s="105"/>
    </row>
    <row r="128" spans="1:51" ht="15.75" customHeight="1" x14ac:dyDescent="0.3">
      <c r="A128" s="102" t="s">
        <v>76</v>
      </c>
      <c r="B128" s="106"/>
      <c r="C128" s="106"/>
      <c r="D128" s="106"/>
      <c r="E128" s="106"/>
      <c r="F128" s="106"/>
      <c r="G128" s="106"/>
      <c r="H128" s="106"/>
      <c r="I128" s="106"/>
      <c r="J128" s="106"/>
    </row>
    <row r="129" spans="1:13" x14ac:dyDescent="0.3">
      <c r="A129" s="100"/>
      <c r="B129" s="101"/>
      <c r="C129" s="101"/>
      <c r="D129" s="101"/>
      <c r="E129" s="101"/>
      <c r="F129" s="101"/>
      <c r="G129" s="101"/>
      <c r="H129" s="101"/>
      <c r="I129" s="101"/>
      <c r="J129" s="101"/>
    </row>
    <row r="130" spans="1:13" ht="57.5" x14ac:dyDescent="0.3">
      <c r="A130" s="24" t="s">
        <v>0</v>
      </c>
      <c r="B130" s="22" t="s">
        <v>2</v>
      </c>
      <c r="C130" s="23"/>
      <c r="D130" s="24" t="str">
        <f>"Employee standard Contribution on salary at "&amp;TEXT(SAUL_Start_Ee_Conts,"0%")&amp;" (corresponds to column A of the PensionSMART Ts &amp; Cs)"</f>
        <v>Employee standard Contribution on salary at 6% (corresponds to column A of the PensionSMART Ts &amp; Cs)</v>
      </c>
      <c r="E130" s="24" t="s">
        <v>3</v>
      </c>
      <c r="F130" s="25" t="s">
        <v>38</v>
      </c>
      <c r="G130" s="25" t="s">
        <v>5</v>
      </c>
      <c r="H130" s="24" t="str">
        <f>"Employer's standard contribution at "&amp;TEXT(SAUL_Start_Er_Conts,"0%")&amp;" would be (corresponds to column B of the PensionSMART Ts &amp; Cs)"</f>
        <v>Employer's standard contribution at 15% would be (corresponds to column B of the PensionSMART Ts &amp; Cs)</v>
      </c>
      <c r="I130" s="24" t="s">
        <v>39</v>
      </c>
      <c r="J130" s="24" t="s">
        <v>1</v>
      </c>
    </row>
    <row r="131" spans="1:13" x14ac:dyDescent="0.3">
      <c r="A131" s="36">
        <v>29</v>
      </c>
      <c r="B131" s="37">
        <v>78576.17760000001</v>
      </c>
      <c r="C131" s="13"/>
      <c r="D131" s="15">
        <f t="shared" ref="D131:D146" si="26">ROUND(PensionableSalary*SAUL_Start_Ee_Conts,2)</f>
        <v>4714.57</v>
      </c>
      <c r="E131" s="15">
        <f t="shared" ref="E131:E159" si="27">ROUND(+PensionableSalary-Ee_StandardConts,2)</f>
        <v>73861.61</v>
      </c>
      <c r="F131" s="16">
        <f t="shared" ref="F131:F159" si="28">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3859.72</v>
      </c>
      <c r="G131" s="16">
        <f t="shared" ref="G131:G159" si="29">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3765.43</v>
      </c>
      <c r="H131" s="15">
        <f t="shared" ref="H131:H146" si="30">ROUND(PensionableSalary*SAUL_Start_Er_Conts,2)</f>
        <v>11786.43</v>
      </c>
      <c r="I131" s="15">
        <f t="shared" ref="I131:I159" si="31">ROUND(Ee_StandardConts+Er_StandardCont,0)</f>
        <v>16501</v>
      </c>
      <c r="J131" s="15">
        <f t="shared" ref="J131:J159" si="32">ROUND(+Ee_NICs_nonPenSMART-Ee_NICs_PenSmart,2)</f>
        <v>94.29</v>
      </c>
      <c r="L131" s="43"/>
      <c r="M131" s="44"/>
    </row>
    <row r="132" spans="1:13" x14ac:dyDescent="0.3">
      <c r="A132" s="36">
        <v>28</v>
      </c>
      <c r="B132" s="37">
        <v>75365.429400000008</v>
      </c>
      <c r="C132" s="13"/>
      <c r="D132" s="15">
        <f t="shared" si="26"/>
        <v>4521.93</v>
      </c>
      <c r="E132" s="15">
        <f t="shared" si="27"/>
        <v>70843.5</v>
      </c>
      <c r="F132" s="16">
        <f t="shared" si="28"/>
        <v>3795.51</v>
      </c>
      <c r="G132" s="16">
        <f t="shared" si="29"/>
        <v>3705.07</v>
      </c>
      <c r="H132" s="15">
        <f t="shared" si="30"/>
        <v>11304.81</v>
      </c>
      <c r="I132" s="15">
        <f t="shared" si="31"/>
        <v>15827</v>
      </c>
      <c r="J132" s="15">
        <f t="shared" si="32"/>
        <v>90.44</v>
      </c>
      <c r="L132" s="43"/>
      <c r="M132" s="44"/>
    </row>
    <row r="133" spans="1:13" x14ac:dyDescent="0.3">
      <c r="A133" s="36">
        <v>27</v>
      </c>
      <c r="B133" s="37">
        <v>72286.700400000002</v>
      </c>
      <c r="C133" s="13"/>
      <c r="D133" s="15">
        <f t="shared" si="26"/>
        <v>4337.2</v>
      </c>
      <c r="E133" s="15">
        <f t="shared" si="27"/>
        <v>67949.5</v>
      </c>
      <c r="F133" s="16">
        <f t="shared" si="28"/>
        <v>3733.93</v>
      </c>
      <c r="G133" s="16">
        <f t="shared" si="29"/>
        <v>3647.19</v>
      </c>
      <c r="H133" s="15">
        <f t="shared" si="30"/>
        <v>10843.01</v>
      </c>
      <c r="I133" s="15">
        <f t="shared" si="31"/>
        <v>15180</v>
      </c>
      <c r="J133" s="15">
        <f t="shared" si="32"/>
        <v>86.74</v>
      </c>
      <c r="L133" s="43"/>
      <c r="M133" s="44"/>
    </row>
    <row r="134" spans="1:13" x14ac:dyDescent="0.3">
      <c r="A134" s="36">
        <v>26</v>
      </c>
      <c r="B134" s="37">
        <v>69331.739400000006</v>
      </c>
      <c r="C134" s="13"/>
      <c r="D134" s="15">
        <f t="shared" si="26"/>
        <v>4159.8999999999996</v>
      </c>
      <c r="E134" s="15">
        <f t="shared" si="27"/>
        <v>65171.839999999997</v>
      </c>
      <c r="F134" s="16">
        <f t="shared" si="28"/>
        <v>3674.83</v>
      </c>
      <c r="G134" s="16">
        <f t="shared" si="29"/>
        <v>3591.64</v>
      </c>
      <c r="H134" s="15">
        <f t="shared" si="30"/>
        <v>10399.76</v>
      </c>
      <c r="I134" s="15">
        <f t="shared" si="31"/>
        <v>14560</v>
      </c>
      <c r="J134" s="15">
        <f t="shared" si="32"/>
        <v>83.19</v>
      </c>
      <c r="L134" s="43"/>
      <c r="M134" s="44"/>
    </row>
    <row r="135" spans="1:13" x14ac:dyDescent="0.3">
      <c r="A135" s="36">
        <v>25</v>
      </c>
      <c r="B135" s="37">
        <v>66509.829000000012</v>
      </c>
      <c r="C135" s="13"/>
      <c r="D135" s="15">
        <f t="shared" si="26"/>
        <v>3990.59</v>
      </c>
      <c r="E135" s="15">
        <f t="shared" si="27"/>
        <v>62519.24</v>
      </c>
      <c r="F135" s="16">
        <f t="shared" si="28"/>
        <v>3618.4</v>
      </c>
      <c r="G135" s="16">
        <f t="shared" si="29"/>
        <v>3538.58</v>
      </c>
      <c r="H135" s="15">
        <f t="shared" si="30"/>
        <v>9976.4699999999993</v>
      </c>
      <c r="I135" s="15">
        <f t="shared" si="31"/>
        <v>13967</v>
      </c>
      <c r="J135" s="15">
        <f t="shared" si="32"/>
        <v>79.819999999999993</v>
      </c>
      <c r="L135" s="43"/>
      <c r="M135" s="44"/>
    </row>
    <row r="136" spans="1:13" x14ac:dyDescent="0.3">
      <c r="A136" s="36">
        <v>24</v>
      </c>
      <c r="B136" s="37">
        <v>63797.247000000003</v>
      </c>
      <c r="C136" s="13"/>
      <c r="D136" s="15">
        <f t="shared" si="26"/>
        <v>3827.83</v>
      </c>
      <c r="E136" s="15">
        <f t="shared" si="27"/>
        <v>59969.42</v>
      </c>
      <c r="F136" s="16">
        <f t="shared" si="28"/>
        <v>3564.14</v>
      </c>
      <c r="G136" s="16">
        <f t="shared" si="29"/>
        <v>3487.59</v>
      </c>
      <c r="H136" s="15">
        <f t="shared" si="30"/>
        <v>9569.59</v>
      </c>
      <c r="I136" s="15">
        <f t="shared" si="31"/>
        <v>13397</v>
      </c>
      <c r="J136" s="15">
        <f t="shared" si="32"/>
        <v>76.55</v>
      </c>
      <c r="L136" s="43"/>
      <c r="M136" s="44"/>
    </row>
    <row r="137" spans="1:13" x14ac:dyDescent="0.3">
      <c r="A137" s="36">
        <v>23</v>
      </c>
      <c r="B137" s="37">
        <v>61208.433000000005</v>
      </c>
      <c r="C137" s="13"/>
      <c r="D137" s="15">
        <f t="shared" si="26"/>
        <v>3672.51</v>
      </c>
      <c r="E137" s="15">
        <f t="shared" si="27"/>
        <v>57535.92</v>
      </c>
      <c r="F137" s="16">
        <f t="shared" si="28"/>
        <v>3512.37</v>
      </c>
      <c r="G137" s="16">
        <f t="shared" si="29"/>
        <v>3438.92</v>
      </c>
      <c r="H137" s="15">
        <f t="shared" si="30"/>
        <v>9181.26</v>
      </c>
      <c r="I137" s="15">
        <f t="shared" si="31"/>
        <v>12854</v>
      </c>
      <c r="J137" s="15">
        <f t="shared" si="32"/>
        <v>73.45</v>
      </c>
      <c r="L137" s="43"/>
      <c r="M137" s="44"/>
    </row>
    <row r="138" spans="1:13" x14ac:dyDescent="0.3">
      <c r="A138" s="36">
        <v>22</v>
      </c>
      <c r="B138" s="37">
        <v>58728.947400000005</v>
      </c>
      <c r="C138" s="13"/>
      <c r="D138" s="15">
        <f t="shared" si="26"/>
        <v>3523.74</v>
      </c>
      <c r="E138" s="15">
        <f t="shared" si="27"/>
        <v>55205.21</v>
      </c>
      <c r="F138" s="16">
        <f t="shared" si="28"/>
        <v>3462.78</v>
      </c>
      <c r="G138" s="16">
        <f t="shared" si="29"/>
        <v>3392.3</v>
      </c>
      <c r="H138" s="15">
        <f t="shared" si="30"/>
        <v>8809.34</v>
      </c>
      <c r="I138" s="15">
        <f t="shared" si="31"/>
        <v>12333</v>
      </c>
      <c r="J138" s="15">
        <f t="shared" si="32"/>
        <v>70.48</v>
      </c>
      <c r="L138" s="43"/>
      <c r="M138" s="44"/>
    </row>
    <row r="139" spans="1:13" x14ac:dyDescent="0.3">
      <c r="A139" s="36">
        <v>21</v>
      </c>
      <c r="B139" s="37">
        <v>56345.382000000005</v>
      </c>
      <c r="C139" s="13"/>
      <c r="D139" s="15">
        <f t="shared" si="26"/>
        <v>3380.72</v>
      </c>
      <c r="E139" s="15">
        <f t="shared" si="27"/>
        <v>52964.66</v>
      </c>
      <c r="F139" s="16">
        <f t="shared" si="28"/>
        <v>3415.11</v>
      </c>
      <c r="G139" s="16">
        <f t="shared" si="29"/>
        <v>3347.49</v>
      </c>
      <c r="H139" s="15">
        <f t="shared" si="30"/>
        <v>8451.81</v>
      </c>
      <c r="I139" s="15">
        <f t="shared" si="31"/>
        <v>11833</v>
      </c>
      <c r="J139" s="15">
        <f t="shared" si="32"/>
        <v>67.62</v>
      </c>
      <c r="L139" s="43"/>
      <c r="M139" s="44"/>
    </row>
    <row r="140" spans="1:13" x14ac:dyDescent="0.3">
      <c r="A140" s="36">
        <v>20</v>
      </c>
      <c r="B140" s="37">
        <v>54062.893800000005</v>
      </c>
      <c r="C140" s="13"/>
      <c r="D140" s="15">
        <f t="shared" si="26"/>
        <v>3243.77</v>
      </c>
      <c r="E140" s="15">
        <f t="shared" si="27"/>
        <v>50819.12</v>
      </c>
      <c r="F140" s="16">
        <f t="shared" si="28"/>
        <v>3369.46</v>
      </c>
      <c r="G140" s="16">
        <f t="shared" si="29"/>
        <v>3304.58</v>
      </c>
      <c r="H140" s="15">
        <f t="shared" si="30"/>
        <v>8109.43</v>
      </c>
      <c r="I140" s="15">
        <f t="shared" si="31"/>
        <v>11353</v>
      </c>
      <c r="J140" s="15">
        <f t="shared" si="32"/>
        <v>64.88</v>
      </c>
      <c r="L140" s="43"/>
      <c r="M140" s="44"/>
    </row>
    <row r="141" spans="1:13" x14ac:dyDescent="0.3">
      <c r="A141" s="36">
        <v>19</v>
      </c>
      <c r="B141" s="37">
        <v>51884.577000000005</v>
      </c>
      <c r="C141" s="13"/>
      <c r="D141" s="15">
        <f t="shared" si="26"/>
        <v>3113.07</v>
      </c>
      <c r="E141" s="15">
        <f t="shared" si="27"/>
        <v>48771.51</v>
      </c>
      <c r="F141" s="16">
        <f t="shared" si="28"/>
        <v>3325.89</v>
      </c>
      <c r="G141" s="16">
        <f t="shared" si="29"/>
        <v>3173.72</v>
      </c>
      <c r="H141" s="15">
        <f t="shared" si="30"/>
        <v>7782.69</v>
      </c>
      <c r="I141" s="15">
        <f t="shared" si="31"/>
        <v>10896</v>
      </c>
      <c r="J141" s="15">
        <f t="shared" si="32"/>
        <v>152.16999999999999</v>
      </c>
      <c r="L141" s="43"/>
      <c r="M141" s="44"/>
    </row>
    <row r="142" spans="1:13" x14ac:dyDescent="0.3">
      <c r="A142" s="36">
        <v>18</v>
      </c>
      <c r="B142" s="37">
        <v>49895.006400000006</v>
      </c>
      <c r="C142" s="13"/>
      <c r="D142" s="15">
        <f t="shared" si="26"/>
        <v>2993.7</v>
      </c>
      <c r="E142" s="15">
        <f t="shared" si="27"/>
        <v>46901.31</v>
      </c>
      <c r="F142" s="16">
        <f t="shared" si="28"/>
        <v>3263.6</v>
      </c>
      <c r="G142" s="16">
        <f t="shared" si="29"/>
        <v>3024.1</v>
      </c>
      <c r="H142" s="15">
        <f t="shared" si="30"/>
        <v>7484.25</v>
      </c>
      <c r="I142" s="15">
        <f t="shared" si="31"/>
        <v>10478</v>
      </c>
      <c r="J142" s="15">
        <f t="shared" si="32"/>
        <v>239.5</v>
      </c>
      <c r="L142" s="43"/>
      <c r="M142" s="44"/>
    </row>
    <row r="143" spans="1:13" x14ac:dyDescent="0.3">
      <c r="A143" s="36">
        <v>17</v>
      </c>
      <c r="B143" s="37">
        <v>48056.020200000006</v>
      </c>
      <c r="C143" s="13"/>
      <c r="D143" s="15">
        <f t="shared" si="26"/>
        <v>2883.36</v>
      </c>
      <c r="E143" s="15">
        <f t="shared" si="27"/>
        <v>45172.66</v>
      </c>
      <c r="F143" s="16">
        <f t="shared" si="28"/>
        <v>3116.48</v>
      </c>
      <c r="G143" s="16">
        <f t="shared" si="29"/>
        <v>2885.81</v>
      </c>
      <c r="H143" s="15">
        <f t="shared" si="30"/>
        <v>7208.4</v>
      </c>
      <c r="I143" s="15">
        <f t="shared" si="31"/>
        <v>10092</v>
      </c>
      <c r="J143" s="15">
        <f t="shared" si="32"/>
        <v>230.67</v>
      </c>
      <c r="L143" s="43"/>
      <c r="M143" s="44"/>
    </row>
    <row r="144" spans="1:13" x14ac:dyDescent="0.3">
      <c r="A144" s="36">
        <v>16</v>
      </c>
      <c r="B144" s="37">
        <v>46297.483200000002</v>
      </c>
      <c r="C144" s="13"/>
      <c r="D144" s="15">
        <f t="shared" si="26"/>
        <v>2777.85</v>
      </c>
      <c r="E144" s="15">
        <f t="shared" si="27"/>
        <v>43519.63</v>
      </c>
      <c r="F144" s="16">
        <f t="shared" si="28"/>
        <v>2975.8</v>
      </c>
      <c r="G144" s="16">
        <f t="shared" si="29"/>
        <v>2753.57</v>
      </c>
      <c r="H144" s="15">
        <f t="shared" si="30"/>
        <v>6944.62</v>
      </c>
      <c r="I144" s="15">
        <f t="shared" si="31"/>
        <v>9722</v>
      </c>
      <c r="J144" s="15">
        <f t="shared" si="32"/>
        <v>222.23</v>
      </c>
      <c r="L144" s="43"/>
      <c r="M144" s="44"/>
    </row>
    <row r="145" spans="1:13" x14ac:dyDescent="0.3">
      <c r="A145" s="36">
        <v>15</v>
      </c>
      <c r="B145" s="37">
        <v>44616.301200000002</v>
      </c>
      <c r="C145" s="13"/>
      <c r="D145" s="15">
        <f t="shared" si="26"/>
        <v>2676.98</v>
      </c>
      <c r="E145" s="15">
        <f t="shared" si="27"/>
        <v>41939.32</v>
      </c>
      <c r="F145" s="16">
        <f t="shared" si="28"/>
        <v>2841.3</v>
      </c>
      <c r="G145" s="16">
        <f t="shared" si="29"/>
        <v>2627.15</v>
      </c>
      <c r="H145" s="15">
        <f t="shared" si="30"/>
        <v>6692.45</v>
      </c>
      <c r="I145" s="15">
        <f t="shared" si="31"/>
        <v>9369</v>
      </c>
      <c r="J145" s="15">
        <f t="shared" si="32"/>
        <v>214.15</v>
      </c>
      <c r="L145" s="43"/>
      <c r="M145" s="44"/>
    </row>
    <row r="146" spans="1:13" x14ac:dyDescent="0.3">
      <c r="A146" s="36">
        <v>14</v>
      </c>
      <c r="B146" s="37">
        <v>43003.191600000006</v>
      </c>
      <c r="C146" s="13"/>
      <c r="D146" s="15">
        <f t="shared" si="26"/>
        <v>2580.19</v>
      </c>
      <c r="E146" s="15">
        <f t="shared" si="27"/>
        <v>40423</v>
      </c>
      <c r="F146" s="16">
        <f t="shared" si="28"/>
        <v>2712.26</v>
      </c>
      <c r="G146" s="16">
        <f t="shared" si="29"/>
        <v>2505.84</v>
      </c>
      <c r="H146" s="15">
        <f t="shared" si="30"/>
        <v>6450.48</v>
      </c>
      <c r="I146" s="15">
        <f t="shared" si="31"/>
        <v>9031</v>
      </c>
      <c r="J146" s="15">
        <f t="shared" si="32"/>
        <v>206.42</v>
      </c>
      <c r="L146" s="43"/>
      <c r="M146" s="44"/>
    </row>
    <row r="147" spans="1:13" hidden="1" x14ac:dyDescent="0.3">
      <c r="A147" s="36">
        <v>13</v>
      </c>
      <c r="B147" s="37"/>
      <c r="C147" s="13"/>
      <c r="D147" s="15" t="e">
        <f t="shared" ref="D147:D159" si="33">ROUND(PensionableSalary*SAUL_Ee_conts,2)</f>
        <v>#NAME?</v>
      </c>
      <c r="E147" s="15" t="e">
        <f t="shared" si="27"/>
        <v>#NAME?</v>
      </c>
      <c r="F147" s="16">
        <f t="shared" si="28"/>
        <v>2002288.18</v>
      </c>
      <c r="G147" s="16" t="e">
        <f t="shared" si="29"/>
        <v>#NAME?</v>
      </c>
      <c r="H147" s="15" t="e">
        <f t="shared" ref="H147:H159" si="34">ROUND(PensionableSalary*SAUL_Er_conts,2)</f>
        <v>#NAME?</v>
      </c>
      <c r="I147" s="15" t="e">
        <f t="shared" si="31"/>
        <v>#NAME?</v>
      </c>
      <c r="J147" s="15" t="e">
        <f t="shared" si="32"/>
        <v>#NAME?</v>
      </c>
      <c r="L147" s="43"/>
      <c r="M147" s="44"/>
    </row>
    <row r="148" spans="1:13" hidden="1" x14ac:dyDescent="0.3">
      <c r="A148" s="36">
        <v>12</v>
      </c>
      <c r="B148" s="37"/>
      <c r="C148" s="13"/>
      <c r="D148" s="15" t="e">
        <f t="shared" si="33"/>
        <v>#NAME?</v>
      </c>
      <c r="E148" s="15" t="e">
        <f t="shared" si="27"/>
        <v>#NAME?</v>
      </c>
      <c r="F148" s="16">
        <f t="shared" si="28"/>
        <v>2002288.18</v>
      </c>
      <c r="G148" s="16" t="e">
        <f t="shared" si="29"/>
        <v>#NAME?</v>
      </c>
      <c r="H148" s="15" t="e">
        <f t="shared" si="34"/>
        <v>#NAME?</v>
      </c>
      <c r="I148" s="15" t="e">
        <f t="shared" si="31"/>
        <v>#NAME?</v>
      </c>
      <c r="J148" s="15" t="e">
        <f t="shared" si="32"/>
        <v>#NAME?</v>
      </c>
      <c r="L148" s="43"/>
      <c r="M148" s="44"/>
    </row>
    <row r="149" spans="1:13" hidden="1" x14ac:dyDescent="0.3">
      <c r="A149" s="36">
        <v>11</v>
      </c>
      <c r="B149" s="37"/>
      <c r="C149" s="13"/>
      <c r="D149" s="15" t="e">
        <f t="shared" si="33"/>
        <v>#NAME?</v>
      </c>
      <c r="E149" s="15" t="e">
        <f t="shared" si="27"/>
        <v>#NAME?</v>
      </c>
      <c r="F149" s="16">
        <f t="shared" si="28"/>
        <v>2002288.18</v>
      </c>
      <c r="G149" s="16" t="e">
        <f t="shared" si="29"/>
        <v>#NAME?</v>
      </c>
      <c r="H149" s="15" t="e">
        <f t="shared" si="34"/>
        <v>#NAME?</v>
      </c>
      <c r="I149" s="15" t="e">
        <f t="shared" si="31"/>
        <v>#NAME?</v>
      </c>
      <c r="J149" s="15" t="e">
        <f t="shared" si="32"/>
        <v>#NAME?</v>
      </c>
      <c r="L149" s="43"/>
      <c r="M149" s="44"/>
    </row>
    <row r="150" spans="1:13" hidden="1" x14ac:dyDescent="0.3">
      <c r="A150" s="36">
        <v>10</v>
      </c>
      <c r="B150" s="37"/>
      <c r="C150" s="13"/>
      <c r="D150" s="15" t="e">
        <f t="shared" si="33"/>
        <v>#NAME?</v>
      </c>
      <c r="E150" s="15" t="e">
        <f t="shared" si="27"/>
        <v>#NAME?</v>
      </c>
      <c r="F150" s="16">
        <f t="shared" si="28"/>
        <v>2002288.18</v>
      </c>
      <c r="G150" s="16" t="e">
        <f t="shared" si="29"/>
        <v>#NAME?</v>
      </c>
      <c r="H150" s="15" t="e">
        <f t="shared" si="34"/>
        <v>#NAME?</v>
      </c>
      <c r="I150" s="15" t="e">
        <f t="shared" si="31"/>
        <v>#NAME?</v>
      </c>
      <c r="J150" s="15" t="e">
        <f t="shared" si="32"/>
        <v>#NAME?</v>
      </c>
      <c r="L150" s="43"/>
      <c r="M150" s="44"/>
    </row>
    <row r="151" spans="1:13" hidden="1" x14ac:dyDescent="0.3">
      <c r="A151" s="36">
        <v>9</v>
      </c>
      <c r="B151" s="37"/>
      <c r="C151" s="13"/>
      <c r="D151" s="15" t="e">
        <f t="shared" si="33"/>
        <v>#NAME?</v>
      </c>
      <c r="E151" s="15" t="e">
        <f t="shared" si="27"/>
        <v>#NAME?</v>
      </c>
      <c r="F151" s="16">
        <f t="shared" si="28"/>
        <v>2002288.18</v>
      </c>
      <c r="G151" s="16" t="e">
        <f t="shared" si="29"/>
        <v>#NAME?</v>
      </c>
      <c r="H151" s="15" t="e">
        <f t="shared" si="34"/>
        <v>#NAME?</v>
      </c>
      <c r="I151" s="15" t="e">
        <f t="shared" si="31"/>
        <v>#NAME?</v>
      </c>
      <c r="J151" s="15" t="e">
        <f t="shared" si="32"/>
        <v>#NAME?</v>
      </c>
      <c r="L151" s="43"/>
      <c r="M151" s="44"/>
    </row>
    <row r="152" spans="1:13" hidden="1" x14ac:dyDescent="0.3">
      <c r="A152" s="36">
        <v>8</v>
      </c>
      <c r="B152" s="37"/>
      <c r="C152" s="13"/>
      <c r="D152" s="15" t="e">
        <f t="shared" si="33"/>
        <v>#NAME?</v>
      </c>
      <c r="E152" s="15" t="e">
        <f t="shared" si="27"/>
        <v>#NAME?</v>
      </c>
      <c r="F152" s="16">
        <f t="shared" si="28"/>
        <v>2002288.18</v>
      </c>
      <c r="G152" s="16" t="e">
        <f t="shared" si="29"/>
        <v>#NAME?</v>
      </c>
      <c r="H152" s="15" t="e">
        <f t="shared" si="34"/>
        <v>#NAME?</v>
      </c>
      <c r="I152" s="15" t="e">
        <f t="shared" si="31"/>
        <v>#NAME?</v>
      </c>
      <c r="J152" s="15" t="e">
        <f t="shared" si="32"/>
        <v>#NAME?</v>
      </c>
      <c r="L152" s="43"/>
      <c r="M152" s="44"/>
    </row>
    <row r="153" spans="1:13" hidden="1" x14ac:dyDescent="0.3">
      <c r="A153" s="36">
        <v>7</v>
      </c>
      <c r="B153" s="37"/>
      <c r="C153" s="13"/>
      <c r="D153" s="15" t="e">
        <f t="shared" si="33"/>
        <v>#NAME?</v>
      </c>
      <c r="E153" s="15" t="e">
        <f t="shared" si="27"/>
        <v>#NAME?</v>
      </c>
      <c r="F153" s="16">
        <f t="shared" si="28"/>
        <v>2002288.18</v>
      </c>
      <c r="G153" s="16" t="e">
        <f t="shared" si="29"/>
        <v>#NAME?</v>
      </c>
      <c r="H153" s="15" t="e">
        <f t="shared" si="34"/>
        <v>#NAME?</v>
      </c>
      <c r="I153" s="15" t="e">
        <f t="shared" si="31"/>
        <v>#NAME?</v>
      </c>
      <c r="J153" s="15" t="e">
        <f t="shared" si="32"/>
        <v>#NAME?</v>
      </c>
      <c r="L153" s="43"/>
      <c r="M153" s="44"/>
    </row>
    <row r="154" spans="1:13" hidden="1" x14ac:dyDescent="0.3">
      <c r="A154" s="36">
        <v>6</v>
      </c>
      <c r="B154" s="37"/>
      <c r="C154" s="13"/>
      <c r="D154" s="15" t="e">
        <f t="shared" si="33"/>
        <v>#NAME?</v>
      </c>
      <c r="E154" s="15" t="e">
        <f t="shared" si="27"/>
        <v>#NAME?</v>
      </c>
      <c r="F154" s="16">
        <f t="shared" si="28"/>
        <v>2002288.18</v>
      </c>
      <c r="G154" s="16" t="e">
        <f t="shared" si="29"/>
        <v>#NAME?</v>
      </c>
      <c r="H154" s="15" t="e">
        <f t="shared" si="34"/>
        <v>#NAME?</v>
      </c>
      <c r="I154" s="15" t="e">
        <f t="shared" si="31"/>
        <v>#NAME?</v>
      </c>
      <c r="J154" s="15" t="e">
        <f t="shared" si="32"/>
        <v>#NAME?</v>
      </c>
      <c r="L154" s="43"/>
      <c r="M154" s="44"/>
    </row>
    <row r="155" spans="1:13" hidden="1" x14ac:dyDescent="0.3">
      <c r="A155" s="36">
        <v>5</v>
      </c>
      <c r="B155" s="37"/>
      <c r="C155" s="13"/>
      <c r="D155" s="15" t="e">
        <f t="shared" si="33"/>
        <v>#NAME?</v>
      </c>
      <c r="E155" s="15" t="e">
        <f t="shared" si="27"/>
        <v>#NAME?</v>
      </c>
      <c r="F155" s="16">
        <f t="shared" si="28"/>
        <v>2002288.18</v>
      </c>
      <c r="G155" s="16" t="e">
        <f t="shared" si="29"/>
        <v>#NAME?</v>
      </c>
      <c r="H155" s="15" t="e">
        <f t="shared" si="34"/>
        <v>#NAME?</v>
      </c>
      <c r="I155" s="15" t="e">
        <f t="shared" si="31"/>
        <v>#NAME?</v>
      </c>
      <c r="J155" s="15" t="e">
        <f t="shared" si="32"/>
        <v>#NAME?</v>
      </c>
      <c r="L155" s="43"/>
      <c r="M155" s="44"/>
    </row>
    <row r="156" spans="1:13" hidden="1" x14ac:dyDescent="0.3">
      <c r="A156" s="36">
        <v>4</v>
      </c>
      <c r="B156" s="37"/>
      <c r="C156" s="13"/>
      <c r="D156" s="15" t="e">
        <f t="shared" si="33"/>
        <v>#NAME?</v>
      </c>
      <c r="E156" s="15" t="e">
        <f t="shared" si="27"/>
        <v>#NAME?</v>
      </c>
      <c r="F156" s="16">
        <f t="shared" si="28"/>
        <v>2002288.18</v>
      </c>
      <c r="G156" s="16" t="e">
        <f t="shared" si="29"/>
        <v>#NAME?</v>
      </c>
      <c r="H156" s="15" t="e">
        <f t="shared" si="34"/>
        <v>#NAME?</v>
      </c>
      <c r="I156" s="15" t="e">
        <f t="shared" si="31"/>
        <v>#NAME?</v>
      </c>
      <c r="J156" s="15" t="e">
        <f t="shared" si="32"/>
        <v>#NAME?</v>
      </c>
      <c r="L156" s="43"/>
      <c r="M156" s="44"/>
    </row>
    <row r="157" spans="1:13" hidden="1" x14ac:dyDescent="0.3">
      <c r="A157" s="36">
        <v>3</v>
      </c>
      <c r="B157" s="37"/>
      <c r="C157" s="13"/>
      <c r="D157" s="15" t="e">
        <f t="shared" si="33"/>
        <v>#NAME?</v>
      </c>
      <c r="E157" s="15" t="e">
        <f t="shared" si="27"/>
        <v>#NAME?</v>
      </c>
      <c r="F157" s="16">
        <f t="shared" si="28"/>
        <v>2002288.18</v>
      </c>
      <c r="G157" s="16" t="e">
        <f t="shared" si="29"/>
        <v>#NAME?</v>
      </c>
      <c r="H157" s="15" t="e">
        <f t="shared" si="34"/>
        <v>#NAME?</v>
      </c>
      <c r="I157" s="15" t="e">
        <f t="shared" si="31"/>
        <v>#NAME?</v>
      </c>
      <c r="J157" s="15" t="e">
        <f t="shared" si="32"/>
        <v>#NAME?</v>
      </c>
      <c r="L157" s="43"/>
      <c r="M157" s="44"/>
    </row>
    <row r="158" spans="1:13" hidden="1" x14ac:dyDescent="0.3">
      <c r="A158" s="36">
        <v>2</v>
      </c>
      <c r="B158" s="37"/>
      <c r="C158" s="13"/>
      <c r="D158" s="15" t="e">
        <f t="shared" si="33"/>
        <v>#NAME?</v>
      </c>
      <c r="E158" s="15" t="e">
        <f t="shared" si="27"/>
        <v>#NAME?</v>
      </c>
      <c r="F158" s="16">
        <f t="shared" si="28"/>
        <v>2002288.18</v>
      </c>
      <c r="G158" s="16" t="e">
        <f t="shared" si="29"/>
        <v>#NAME?</v>
      </c>
      <c r="H158" s="15" t="e">
        <f t="shared" si="34"/>
        <v>#NAME?</v>
      </c>
      <c r="I158" s="15" t="e">
        <f t="shared" si="31"/>
        <v>#NAME?</v>
      </c>
      <c r="J158" s="15" t="e">
        <f t="shared" si="32"/>
        <v>#NAME?</v>
      </c>
      <c r="L158" s="43"/>
      <c r="M158" s="44"/>
    </row>
    <row r="159" spans="1:13" hidden="1" x14ac:dyDescent="0.3">
      <c r="A159" s="36">
        <v>1</v>
      </c>
      <c r="B159" s="37"/>
      <c r="C159" s="13"/>
      <c r="D159" s="15" t="e">
        <f t="shared" si="33"/>
        <v>#NAME?</v>
      </c>
      <c r="E159" s="15" t="e">
        <f t="shared" si="27"/>
        <v>#NAME?</v>
      </c>
      <c r="F159" s="16">
        <f t="shared" si="28"/>
        <v>2002288.18</v>
      </c>
      <c r="G159" s="16" t="e">
        <f t="shared" si="29"/>
        <v>#NAME?</v>
      </c>
      <c r="H159" s="15" t="e">
        <f t="shared" si="34"/>
        <v>#NAME?</v>
      </c>
      <c r="I159" s="15" t="e">
        <f t="shared" si="31"/>
        <v>#NAME?</v>
      </c>
      <c r="J159" s="15" t="e">
        <f t="shared" si="32"/>
        <v>#NAME?</v>
      </c>
      <c r="L159" s="43"/>
      <c r="M159" s="44"/>
    </row>
    <row r="160" spans="1:13" x14ac:dyDescent="0.3">
      <c r="A160" s="100"/>
      <c r="B160" s="101"/>
      <c r="C160" s="101"/>
      <c r="D160" s="101"/>
      <c r="E160" s="101"/>
      <c r="F160" s="101"/>
      <c r="G160" s="101"/>
      <c r="H160" s="101"/>
      <c r="I160" s="101"/>
      <c r="J160" s="101"/>
    </row>
    <row r="161" spans="1:13" x14ac:dyDescent="0.3">
      <c r="A161" s="97" t="s">
        <v>69</v>
      </c>
      <c r="B161" s="109"/>
      <c r="C161" s="109"/>
      <c r="D161" s="109"/>
      <c r="E161" s="109"/>
      <c r="F161" s="109"/>
      <c r="G161" s="109"/>
      <c r="H161" s="109"/>
      <c r="I161" s="109"/>
      <c r="J161" s="109"/>
    </row>
    <row r="162" spans="1:13" x14ac:dyDescent="0.3"/>
    <row r="163" spans="1:13" ht="27.75" customHeight="1" x14ac:dyDescent="0.3">
      <c r="A163" s="105" t="s">
        <v>75</v>
      </c>
      <c r="B163" s="105"/>
      <c r="C163" s="105"/>
      <c r="D163" s="105"/>
      <c r="E163" s="105"/>
      <c r="F163" s="105"/>
      <c r="G163" s="105"/>
      <c r="H163" s="105"/>
      <c r="I163" s="105"/>
      <c r="J163" s="105"/>
    </row>
    <row r="164" spans="1:13" ht="15" customHeight="1" x14ac:dyDescent="0.3">
      <c r="A164" s="102" t="s">
        <v>77</v>
      </c>
      <c r="B164" s="103"/>
      <c r="C164" s="103"/>
      <c r="D164" s="103"/>
      <c r="E164" s="103"/>
      <c r="F164" s="103"/>
      <c r="G164" s="103"/>
      <c r="H164" s="103"/>
      <c r="I164" s="103"/>
      <c r="J164" s="103"/>
    </row>
    <row r="165" spans="1:13" x14ac:dyDescent="0.3">
      <c r="A165" s="100"/>
      <c r="B165" s="101"/>
      <c r="C165" s="101"/>
      <c r="D165" s="101"/>
      <c r="E165" s="101"/>
      <c r="F165" s="101"/>
      <c r="G165" s="101"/>
      <c r="H165" s="101"/>
      <c r="I165" s="101"/>
      <c r="J165" s="101"/>
    </row>
    <row r="166" spans="1:13" ht="57.5" x14ac:dyDescent="0.3">
      <c r="A166" s="24" t="s">
        <v>0</v>
      </c>
      <c r="B166" s="22" t="s">
        <v>2</v>
      </c>
      <c r="C166" s="23"/>
      <c r="D166" s="24" t="str">
        <f>"Employee standard Contribution on salary at "&amp;TEXT(SAUL_Start_Ee_Conts,"0%")&amp;" (corresponds to column A of the PensionSMART Ts &amp; Cs)"</f>
        <v>Employee standard Contribution on salary at 6% (corresponds to column A of the PensionSMART Ts &amp; Cs)</v>
      </c>
      <c r="E166" s="24" t="s">
        <v>3</v>
      </c>
      <c r="F166" s="25" t="s">
        <v>4</v>
      </c>
      <c r="G166" s="25" t="s">
        <v>5</v>
      </c>
      <c r="H166" s="24" t="str">
        <f>"Employer's standard contribution at "&amp;TEXT(SAUL_Start_Er_Conts,"0%")&amp;" would be (corresponds to column B of the PensionSMART Ts &amp; Cs)"</f>
        <v>Employer's standard contribution at 15% would be (corresponds to column B of the PensionSMART Ts &amp; Cs)</v>
      </c>
      <c r="I166" s="24" t="s">
        <v>39</v>
      </c>
      <c r="J166" s="24" t="s">
        <v>1</v>
      </c>
    </row>
    <row r="167" spans="1:13" x14ac:dyDescent="0.3">
      <c r="A167" s="36">
        <v>29</v>
      </c>
      <c r="B167" s="37">
        <v>75275.697600000014</v>
      </c>
      <c r="C167" s="13"/>
      <c r="D167" s="15">
        <f t="shared" ref="D167:D182" si="35">ROUND(PensionableSalary*SAUL_Start_Ee_Conts,2)</f>
        <v>4516.54</v>
      </c>
      <c r="E167" s="15">
        <f t="shared" ref="E167:E195" si="36">ROUND(+PensionableSalary-Ee_StandardConts,2)</f>
        <v>70759.16</v>
      </c>
      <c r="F167" s="16">
        <f t="shared" ref="F167:F195" si="37">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3793.71</v>
      </c>
      <c r="G167" s="16">
        <f t="shared" ref="G167:G195" si="38">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3703.38</v>
      </c>
      <c r="H167" s="15">
        <f t="shared" ref="H167:H182" si="39">ROUND(PensionableSalary*SAUL_Start_Er_Conts,2)</f>
        <v>11291.35</v>
      </c>
      <c r="I167" s="15">
        <f t="shared" ref="I167:I195" si="40">ROUND(Ee_StandardConts+Er_StandardCont,0)</f>
        <v>15808</v>
      </c>
      <c r="J167" s="15">
        <f t="shared" ref="J167:J195" si="41">ROUND(+Ee_NICs_nonPenSMART-Ee_NICs_PenSmart,2)</f>
        <v>90.33</v>
      </c>
      <c r="L167" s="43"/>
      <c r="M167" s="44"/>
    </row>
    <row r="168" spans="1:13" x14ac:dyDescent="0.3">
      <c r="A168" s="36">
        <v>28</v>
      </c>
      <c r="B168" s="37">
        <v>72064.949400000012</v>
      </c>
      <c r="C168" s="13"/>
      <c r="D168" s="15">
        <f t="shared" si="35"/>
        <v>4323.8999999999996</v>
      </c>
      <c r="E168" s="15">
        <f t="shared" si="36"/>
        <v>67741.05</v>
      </c>
      <c r="F168" s="16">
        <f t="shared" si="37"/>
        <v>3729.5</v>
      </c>
      <c r="G168" s="16">
        <f t="shared" si="38"/>
        <v>3643.02</v>
      </c>
      <c r="H168" s="15">
        <f t="shared" si="39"/>
        <v>10809.74</v>
      </c>
      <c r="I168" s="15">
        <f t="shared" si="40"/>
        <v>15134</v>
      </c>
      <c r="J168" s="15">
        <f t="shared" si="41"/>
        <v>86.48</v>
      </c>
      <c r="L168" s="43"/>
      <c r="M168" s="44"/>
    </row>
    <row r="169" spans="1:13" x14ac:dyDescent="0.3">
      <c r="A169" s="36">
        <v>27</v>
      </c>
      <c r="B169" s="37">
        <v>68986.220400000006</v>
      </c>
      <c r="C169" s="13"/>
      <c r="D169" s="15">
        <f t="shared" si="35"/>
        <v>4139.17</v>
      </c>
      <c r="E169" s="15">
        <f t="shared" si="36"/>
        <v>64847.05</v>
      </c>
      <c r="F169" s="16">
        <f t="shared" si="37"/>
        <v>3667.92</v>
      </c>
      <c r="G169" s="16">
        <f t="shared" si="38"/>
        <v>3585.14</v>
      </c>
      <c r="H169" s="15">
        <f t="shared" si="39"/>
        <v>10347.93</v>
      </c>
      <c r="I169" s="15">
        <f t="shared" si="40"/>
        <v>14487</v>
      </c>
      <c r="J169" s="15">
        <f t="shared" si="41"/>
        <v>82.78</v>
      </c>
      <c r="L169" s="43"/>
      <c r="M169" s="44"/>
    </row>
    <row r="170" spans="1:13" x14ac:dyDescent="0.3">
      <c r="A170" s="36">
        <v>26</v>
      </c>
      <c r="B170" s="37">
        <v>66031.25940000001</v>
      </c>
      <c r="C170" s="13"/>
      <c r="D170" s="15">
        <f t="shared" si="35"/>
        <v>3961.88</v>
      </c>
      <c r="E170" s="15">
        <f t="shared" si="36"/>
        <v>62069.38</v>
      </c>
      <c r="F170" s="16">
        <f t="shared" si="37"/>
        <v>3608.83</v>
      </c>
      <c r="G170" s="16">
        <f t="shared" si="38"/>
        <v>3529.59</v>
      </c>
      <c r="H170" s="15">
        <f t="shared" si="39"/>
        <v>9904.69</v>
      </c>
      <c r="I170" s="15">
        <f t="shared" si="40"/>
        <v>13867</v>
      </c>
      <c r="J170" s="15">
        <f t="shared" si="41"/>
        <v>79.239999999999995</v>
      </c>
      <c r="L170" s="43"/>
      <c r="M170" s="44"/>
    </row>
    <row r="171" spans="1:13" x14ac:dyDescent="0.3">
      <c r="A171" s="36">
        <v>25</v>
      </c>
      <c r="B171" s="37">
        <v>63209.349000000009</v>
      </c>
      <c r="C171" s="13"/>
      <c r="D171" s="15">
        <f t="shared" si="35"/>
        <v>3792.56</v>
      </c>
      <c r="E171" s="15">
        <f t="shared" si="36"/>
        <v>59416.79</v>
      </c>
      <c r="F171" s="16">
        <f t="shared" si="37"/>
        <v>3552.39</v>
      </c>
      <c r="G171" s="16">
        <f t="shared" si="38"/>
        <v>3476.54</v>
      </c>
      <c r="H171" s="15">
        <f t="shared" si="39"/>
        <v>9481.4</v>
      </c>
      <c r="I171" s="15">
        <f t="shared" si="40"/>
        <v>13274</v>
      </c>
      <c r="J171" s="15">
        <f t="shared" si="41"/>
        <v>75.849999999999994</v>
      </c>
      <c r="L171" s="43"/>
      <c r="M171" s="44"/>
    </row>
    <row r="172" spans="1:13" x14ac:dyDescent="0.3">
      <c r="A172" s="36">
        <v>24</v>
      </c>
      <c r="B172" s="37">
        <v>60496.767000000007</v>
      </c>
      <c r="C172" s="13"/>
      <c r="D172" s="15">
        <f t="shared" si="35"/>
        <v>3629.81</v>
      </c>
      <c r="E172" s="15">
        <f t="shared" si="36"/>
        <v>56866.96</v>
      </c>
      <c r="F172" s="16">
        <f t="shared" si="37"/>
        <v>3498.14</v>
      </c>
      <c r="G172" s="16">
        <f t="shared" si="38"/>
        <v>3425.54</v>
      </c>
      <c r="H172" s="15">
        <f t="shared" si="39"/>
        <v>9074.52</v>
      </c>
      <c r="I172" s="15">
        <f t="shared" si="40"/>
        <v>12704</v>
      </c>
      <c r="J172" s="15">
        <f t="shared" si="41"/>
        <v>72.599999999999994</v>
      </c>
      <c r="L172" s="43"/>
      <c r="M172" s="44"/>
    </row>
    <row r="173" spans="1:13" x14ac:dyDescent="0.3">
      <c r="A173" s="36">
        <v>23</v>
      </c>
      <c r="B173" s="37">
        <v>57907.953000000009</v>
      </c>
      <c r="C173" s="13"/>
      <c r="D173" s="15">
        <f t="shared" si="35"/>
        <v>3474.48</v>
      </c>
      <c r="E173" s="15">
        <f t="shared" si="36"/>
        <v>54433.47</v>
      </c>
      <c r="F173" s="16">
        <f t="shared" si="37"/>
        <v>3446.36</v>
      </c>
      <c r="G173" s="16">
        <f t="shared" si="38"/>
        <v>3376.87</v>
      </c>
      <c r="H173" s="15">
        <f t="shared" si="39"/>
        <v>8686.19</v>
      </c>
      <c r="I173" s="15">
        <f t="shared" si="40"/>
        <v>12161</v>
      </c>
      <c r="J173" s="15">
        <f t="shared" si="41"/>
        <v>69.489999999999995</v>
      </c>
      <c r="L173" s="43"/>
      <c r="M173" s="44"/>
    </row>
    <row r="174" spans="1:13" x14ac:dyDescent="0.3">
      <c r="A174" s="36">
        <v>22</v>
      </c>
      <c r="B174" s="37">
        <v>55428.467400000009</v>
      </c>
      <c r="C174" s="13"/>
      <c r="D174" s="15">
        <f t="shared" si="35"/>
        <v>3325.71</v>
      </c>
      <c r="E174" s="15">
        <f t="shared" si="36"/>
        <v>52102.76</v>
      </c>
      <c r="F174" s="16">
        <f t="shared" si="37"/>
        <v>3396.77</v>
      </c>
      <c r="G174" s="16">
        <f t="shared" si="38"/>
        <v>3330.26</v>
      </c>
      <c r="H174" s="15">
        <f t="shared" si="39"/>
        <v>8314.27</v>
      </c>
      <c r="I174" s="15">
        <f t="shared" si="40"/>
        <v>11640</v>
      </c>
      <c r="J174" s="15">
        <f t="shared" si="41"/>
        <v>66.510000000000005</v>
      </c>
      <c r="L174" s="43"/>
      <c r="M174" s="44"/>
    </row>
    <row r="175" spans="1:13" x14ac:dyDescent="0.3">
      <c r="A175" s="36">
        <v>21</v>
      </c>
      <c r="B175" s="37">
        <v>53044.902000000002</v>
      </c>
      <c r="C175" s="13"/>
      <c r="D175" s="15">
        <f t="shared" si="35"/>
        <v>3182.69</v>
      </c>
      <c r="E175" s="15">
        <f t="shared" si="36"/>
        <v>49862.21</v>
      </c>
      <c r="F175" s="16">
        <f t="shared" si="37"/>
        <v>3349.1</v>
      </c>
      <c r="G175" s="16">
        <f t="shared" si="38"/>
        <v>3260.98</v>
      </c>
      <c r="H175" s="15">
        <f t="shared" si="39"/>
        <v>7956.74</v>
      </c>
      <c r="I175" s="15">
        <f t="shared" si="40"/>
        <v>11139</v>
      </c>
      <c r="J175" s="15">
        <f t="shared" si="41"/>
        <v>88.12</v>
      </c>
      <c r="L175" s="43"/>
      <c r="M175" s="44"/>
    </row>
    <row r="176" spans="1:13" x14ac:dyDescent="0.3">
      <c r="A176" s="36">
        <v>20</v>
      </c>
      <c r="B176" s="37">
        <v>50762.413800000002</v>
      </c>
      <c r="C176" s="13"/>
      <c r="D176" s="15">
        <f t="shared" si="35"/>
        <v>3045.74</v>
      </c>
      <c r="E176" s="15">
        <f t="shared" si="36"/>
        <v>47716.67</v>
      </c>
      <c r="F176" s="16">
        <f t="shared" si="37"/>
        <v>3303.45</v>
      </c>
      <c r="G176" s="16">
        <f t="shared" si="38"/>
        <v>3089.33</v>
      </c>
      <c r="H176" s="15">
        <f t="shared" si="39"/>
        <v>7614.36</v>
      </c>
      <c r="I176" s="15">
        <f t="shared" si="40"/>
        <v>10660</v>
      </c>
      <c r="J176" s="15">
        <f t="shared" si="41"/>
        <v>214.12</v>
      </c>
      <c r="L176" s="43"/>
      <c r="M176" s="44"/>
    </row>
    <row r="177" spans="1:13" x14ac:dyDescent="0.3">
      <c r="A177" s="36">
        <v>19</v>
      </c>
      <c r="B177" s="37">
        <v>48584.097000000002</v>
      </c>
      <c r="C177" s="13"/>
      <c r="D177" s="15">
        <f t="shared" si="35"/>
        <v>2915.05</v>
      </c>
      <c r="E177" s="15">
        <f t="shared" si="36"/>
        <v>45669.05</v>
      </c>
      <c r="F177" s="16">
        <f t="shared" si="37"/>
        <v>3158.73</v>
      </c>
      <c r="G177" s="16">
        <f t="shared" si="38"/>
        <v>2925.52</v>
      </c>
      <c r="H177" s="15">
        <f t="shared" si="39"/>
        <v>7287.61</v>
      </c>
      <c r="I177" s="15">
        <f t="shared" si="40"/>
        <v>10203</v>
      </c>
      <c r="J177" s="15">
        <f t="shared" si="41"/>
        <v>233.21</v>
      </c>
      <c r="L177" s="43"/>
      <c r="M177" s="44"/>
    </row>
    <row r="178" spans="1:13" x14ac:dyDescent="0.3">
      <c r="A178" s="36">
        <v>18</v>
      </c>
      <c r="B178" s="37">
        <v>46594.526400000002</v>
      </c>
      <c r="C178" s="13"/>
      <c r="D178" s="15">
        <f t="shared" si="35"/>
        <v>2795.67</v>
      </c>
      <c r="E178" s="15">
        <f t="shared" si="36"/>
        <v>43798.86</v>
      </c>
      <c r="F178" s="16">
        <f t="shared" si="37"/>
        <v>2999.56</v>
      </c>
      <c r="G178" s="16">
        <f t="shared" si="38"/>
        <v>2775.91</v>
      </c>
      <c r="H178" s="15">
        <f t="shared" si="39"/>
        <v>6989.18</v>
      </c>
      <c r="I178" s="15">
        <f t="shared" si="40"/>
        <v>9785</v>
      </c>
      <c r="J178" s="15">
        <f t="shared" si="41"/>
        <v>223.65</v>
      </c>
      <c r="L178" s="43"/>
      <c r="M178" s="44"/>
    </row>
    <row r="179" spans="1:13" x14ac:dyDescent="0.3">
      <c r="A179" s="36">
        <v>17</v>
      </c>
      <c r="B179" s="37">
        <v>44755.540200000003</v>
      </c>
      <c r="C179" s="13"/>
      <c r="D179" s="15">
        <f t="shared" si="35"/>
        <v>2685.33</v>
      </c>
      <c r="E179" s="15">
        <f t="shared" si="36"/>
        <v>42070.21</v>
      </c>
      <c r="F179" s="16">
        <f t="shared" si="37"/>
        <v>2852.44</v>
      </c>
      <c r="G179" s="16">
        <f t="shared" si="38"/>
        <v>2637.62</v>
      </c>
      <c r="H179" s="15">
        <f t="shared" si="39"/>
        <v>6713.33</v>
      </c>
      <c r="I179" s="15">
        <f t="shared" si="40"/>
        <v>9399</v>
      </c>
      <c r="J179" s="15">
        <f t="shared" si="41"/>
        <v>214.82</v>
      </c>
      <c r="L179" s="43"/>
      <c r="M179" s="44"/>
    </row>
    <row r="180" spans="1:13" x14ac:dyDescent="0.3">
      <c r="A180" s="36">
        <v>16</v>
      </c>
      <c r="B180" s="37">
        <v>42997.003200000006</v>
      </c>
      <c r="C180" s="13"/>
      <c r="D180" s="15">
        <f t="shared" si="35"/>
        <v>2579.8200000000002</v>
      </c>
      <c r="E180" s="15">
        <f t="shared" si="36"/>
        <v>40417.18</v>
      </c>
      <c r="F180" s="16">
        <f t="shared" si="37"/>
        <v>2711.76</v>
      </c>
      <c r="G180" s="16">
        <f t="shared" si="38"/>
        <v>2505.37</v>
      </c>
      <c r="H180" s="15">
        <f t="shared" si="39"/>
        <v>6449.55</v>
      </c>
      <c r="I180" s="15">
        <f t="shared" si="40"/>
        <v>9029</v>
      </c>
      <c r="J180" s="15">
        <f t="shared" si="41"/>
        <v>206.39</v>
      </c>
      <c r="L180" s="43"/>
      <c r="M180" s="44"/>
    </row>
    <row r="181" spans="1:13" x14ac:dyDescent="0.3">
      <c r="A181" s="36">
        <v>15</v>
      </c>
      <c r="B181" s="37">
        <v>41315.821200000006</v>
      </c>
      <c r="C181" s="13"/>
      <c r="D181" s="15">
        <f t="shared" si="35"/>
        <v>2478.9499999999998</v>
      </c>
      <c r="E181" s="15">
        <f t="shared" si="36"/>
        <v>38836.870000000003</v>
      </c>
      <c r="F181" s="16">
        <f t="shared" si="37"/>
        <v>2577.27</v>
      </c>
      <c r="G181" s="16">
        <f t="shared" si="38"/>
        <v>2378.9499999999998</v>
      </c>
      <c r="H181" s="15">
        <f t="shared" si="39"/>
        <v>6197.37</v>
      </c>
      <c r="I181" s="15">
        <f t="shared" si="40"/>
        <v>8676</v>
      </c>
      <c r="J181" s="15">
        <f t="shared" si="41"/>
        <v>198.32</v>
      </c>
      <c r="L181" s="43"/>
      <c r="M181" s="44"/>
    </row>
    <row r="182" spans="1:13" x14ac:dyDescent="0.3">
      <c r="A182" s="36">
        <v>14</v>
      </c>
      <c r="B182" s="37">
        <v>39702.711600000002</v>
      </c>
      <c r="C182" s="13"/>
      <c r="D182" s="15">
        <f t="shared" si="35"/>
        <v>2382.16</v>
      </c>
      <c r="E182" s="15">
        <f t="shared" si="36"/>
        <v>37320.550000000003</v>
      </c>
      <c r="F182" s="16">
        <f t="shared" si="37"/>
        <v>2448.2199999999998</v>
      </c>
      <c r="G182" s="16">
        <f t="shared" si="38"/>
        <v>2257.64</v>
      </c>
      <c r="H182" s="15">
        <f t="shared" si="39"/>
        <v>5955.41</v>
      </c>
      <c r="I182" s="15">
        <f t="shared" si="40"/>
        <v>8338</v>
      </c>
      <c r="J182" s="15">
        <f>ROUND(+Ee_NICs_nonPenSMART-Ee_NICs_PenSmart,2)</f>
        <v>190.58</v>
      </c>
      <c r="L182" s="43"/>
      <c r="M182" s="44"/>
    </row>
    <row r="183" spans="1:13" hidden="1" x14ac:dyDescent="0.3">
      <c r="A183" s="36">
        <v>13</v>
      </c>
      <c r="B183" s="37"/>
      <c r="C183" s="13"/>
      <c r="D183" s="15" t="e">
        <f t="shared" ref="D183:D195" si="42">ROUND(PensionableSalary*SAUL_Ee_conts,2)</f>
        <v>#NAME?</v>
      </c>
      <c r="E183" s="15" t="e">
        <f t="shared" si="36"/>
        <v>#NAME?</v>
      </c>
      <c r="F183" s="16">
        <f t="shared" si="37"/>
        <v>2002288.18</v>
      </c>
      <c r="G183" s="16" t="e">
        <f t="shared" si="38"/>
        <v>#NAME?</v>
      </c>
      <c r="H183" s="15" t="e">
        <f t="shared" ref="H183:H195" si="43">ROUND(PensionableSalary*SAUL_Er_conts,2)</f>
        <v>#NAME?</v>
      </c>
      <c r="I183" s="15" t="e">
        <f t="shared" si="40"/>
        <v>#NAME?</v>
      </c>
      <c r="J183" s="15" t="e">
        <f t="shared" si="41"/>
        <v>#NAME?</v>
      </c>
      <c r="L183" s="43"/>
      <c r="M183" s="44"/>
    </row>
    <row r="184" spans="1:13" hidden="1" x14ac:dyDescent="0.3">
      <c r="A184" s="36">
        <v>12</v>
      </c>
      <c r="B184" s="37"/>
      <c r="C184" s="13"/>
      <c r="D184" s="15" t="e">
        <f t="shared" si="42"/>
        <v>#NAME?</v>
      </c>
      <c r="E184" s="15" t="e">
        <f t="shared" si="36"/>
        <v>#NAME?</v>
      </c>
      <c r="F184" s="16">
        <f t="shared" si="37"/>
        <v>2002288.18</v>
      </c>
      <c r="G184" s="16" t="e">
        <f t="shared" si="38"/>
        <v>#NAME?</v>
      </c>
      <c r="H184" s="15" t="e">
        <f t="shared" si="43"/>
        <v>#NAME?</v>
      </c>
      <c r="I184" s="15" t="e">
        <f t="shared" si="40"/>
        <v>#NAME?</v>
      </c>
      <c r="J184" s="15" t="e">
        <f t="shared" si="41"/>
        <v>#NAME?</v>
      </c>
      <c r="L184" s="43"/>
      <c r="M184" s="44"/>
    </row>
    <row r="185" spans="1:13" hidden="1" x14ac:dyDescent="0.3">
      <c r="A185" s="36">
        <v>11</v>
      </c>
      <c r="B185" s="37"/>
      <c r="C185" s="13"/>
      <c r="D185" s="15" t="e">
        <f t="shared" si="42"/>
        <v>#NAME?</v>
      </c>
      <c r="E185" s="15" t="e">
        <f t="shared" si="36"/>
        <v>#NAME?</v>
      </c>
      <c r="F185" s="16">
        <f t="shared" si="37"/>
        <v>2002288.18</v>
      </c>
      <c r="G185" s="16" t="e">
        <f t="shared" si="38"/>
        <v>#NAME?</v>
      </c>
      <c r="H185" s="15" t="e">
        <f t="shared" si="43"/>
        <v>#NAME?</v>
      </c>
      <c r="I185" s="15" t="e">
        <f t="shared" si="40"/>
        <v>#NAME?</v>
      </c>
      <c r="J185" s="15" t="e">
        <f t="shared" si="41"/>
        <v>#NAME?</v>
      </c>
      <c r="L185" s="43"/>
      <c r="M185" s="44"/>
    </row>
    <row r="186" spans="1:13" hidden="1" x14ac:dyDescent="0.3">
      <c r="A186" s="36">
        <v>10</v>
      </c>
      <c r="B186" s="37"/>
      <c r="C186" s="13"/>
      <c r="D186" s="15" t="e">
        <f t="shared" si="42"/>
        <v>#NAME?</v>
      </c>
      <c r="E186" s="15" t="e">
        <f t="shared" si="36"/>
        <v>#NAME?</v>
      </c>
      <c r="F186" s="16">
        <f t="shared" si="37"/>
        <v>2002288.18</v>
      </c>
      <c r="G186" s="16" t="e">
        <f t="shared" si="38"/>
        <v>#NAME?</v>
      </c>
      <c r="H186" s="15" t="e">
        <f t="shared" si="43"/>
        <v>#NAME?</v>
      </c>
      <c r="I186" s="15" t="e">
        <f t="shared" si="40"/>
        <v>#NAME?</v>
      </c>
      <c r="J186" s="15" t="e">
        <f t="shared" si="41"/>
        <v>#NAME?</v>
      </c>
      <c r="L186" s="43"/>
      <c r="M186" s="44"/>
    </row>
    <row r="187" spans="1:13" hidden="1" x14ac:dyDescent="0.3">
      <c r="A187" s="36">
        <v>9</v>
      </c>
      <c r="B187" s="37"/>
      <c r="C187" s="13"/>
      <c r="D187" s="15" t="e">
        <f t="shared" si="42"/>
        <v>#NAME?</v>
      </c>
      <c r="E187" s="15" t="e">
        <f t="shared" si="36"/>
        <v>#NAME?</v>
      </c>
      <c r="F187" s="16">
        <f t="shared" si="37"/>
        <v>2002288.18</v>
      </c>
      <c r="G187" s="16" t="e">
        <f t="shared" si="38"/>
        <v>#NAME?</v>
      </c>
      <c r="H187" s="15" t="e">
        <f t="shared" si="43"/>
        <v>#NAME?</v>
      </c>
      <c r="I187" s="15" t="e">
        <f t="shared" si="40"/>
        <v>#NAME?</v>
      </c>
      <c r="J187" s="15" t="e">
        <f t="shared" si="41"/>
        <v>#NAME?</v>
      </c>
      <c r="L187" s="43"/>
      <c r="M187" s="44"/>
    </row>
    <row r="188" spans="1:13" hidden="1" x14ac:dyDescent="0.3">
      <c r="A188" s="36">
        <v>8</v>
      </c>
      <c r="B188" s="37"/>
      <c r="C188" s="13"/>
      <c r="D188" s="15" t="e">
        <f t="shared" si="42"/>
        <v>#NAME?</v>
      </c>
      <c r="E188" s="15" t="e">
        <f t="shared" si="36"/>
        <v>#NAME?</v>
      </c>
      <c r="F188" s="16">
        <f t="shared" si="37"/>
        <v>2002288.18</v>
      </c>
      <c r="G188" s="16" t="e">
        <f t="shared" si="38"/>
        <v>#NAME?</v>
      </c>
      <c r="H188" s="15" t="e">
        <f t="shared" si="43"/>
        <v>#NAME?</v>
      </c>
      <c r="I188" s="15" t="e">
        <f t="shared" si="40"/>
        <v>#NAME?</v>
      </c>
      <c r="J188" s="15" t="e">
        <f t="shared" si="41"/>
        <v>#NAME?</v>
      </c>
      <c r="L188" s="43"/>
      <c r="M188" s="44"/>
    </row>
    <row r="189" spans="1:13" hidden="1" x14ac:dyDescent="0.3">
      <c r="A189" s="36">
        <v>7</v>
      </c>
      <c r="B189" s="37"/>
      <c r="C189" s="13"/>
      <c r="D189" s="15" t="e">
        <f t="shared" si="42"/>
        <v>#NAME?</v>
      </c>
      <c r="E189" s="15" t="e">
        <f t="shared" si="36"/>
        <v>#NAME?</v>
      </c>
      <c r="F189" s="16">
        <f t="shared" si="37"/>
        <v>2002288.18</v>
      </c>
      <c r="G189" s="16" t="e">
        <f t="shared" si="38"/>
        <v>#NAME?</v>
      </c>
      <c r="H189" s="15" t="e">
        <f t="shared" si="43"/>
        <v>#NAME?</v>
      </c>
      <c r="I189" s="15" t="e">
        <f t="shared" si="40"/>
        <v>#NAME?</v>
      </c>
      <c r="J189" s="15" t="e">
        <f t="shared" si="41"/>
        <v>#NAME?</v>
      </c>
      <c r="L189" s="43"/>
      <c r="M189" s="44"/>
    </row>
    <row r="190" spans="1:13" hidden="1" x14ac:dyDescent="0.3">
      <c r="A190" s="36">
        <v>6</v>
      </c>
      <c r="B190" s="37"/>
      <c r="C190" s="13"/>
      <c r="D190" s="15" t="e">
        <f t="shared" si="42"/>
        <v>#NAME?</v>
      </c>
      <c r="E190" s="15" t="e">
        <f t="shared" si="36"/>
        <v>#NAME?</v>
      </c>
      <c r="F190" s="16">
        <f t="shared" si="37"/>
        <v>2002288.18</v>
      </c>
      <c r="G190" s="16" t="e">
        <f t="shared" si="38"/>
        <v>#NAME?</v>
      </c>
      <c r="H190" s="15" t="e">
        <f t="shared" si="43"/>
        <v>#NAME?</v>
      </c>
      <c r="I190" s="15" t="e">
        <f t="shared" si="40"/>
        <v>#NAME?</v>
      </c>
      <c r="J190" s="15" t="e">
        <f t="shared" si="41"/>
        <v>#NAME?</v>
      </c>
      <c r="L190" s="43"/>
      <c r="M190" s="44"/>
    </row>
    <row r="191" spans="1:13" hidden="1" x14ac:dyDescent="0.3">
      <c r="A191" s="36">
        <v>5</v>
      </c>
      <c r="B191" s="37"/>
      <c r="C191" s="13"/>
      <c r="D191" s="15" t="e">
        <f t="shared" si="42"/>
        <v>#NAME?</v>
      </c>
      <c r="E191" s="15" t="e">
        <f t="shared" si="36"/>
        <v>#NAME?</v>
      </c>
      <c r="F191" s="16">
        <f t="shared" si="37"/>
        <v>2002288.18</v>
      </c>
      <c r="G191" s="16" t="e">
        <f t="shared" si="38"/>
        <v>#NAME?</v>
      </c>
      <c r="H191" s="15" t="e">
        <f t="shared" si="43"/>
        <v>#NAME?</v>
      </c>
      <c r="I191" s="15" t="e">
        <f t="shared" si="40"/>
        <v>#NAME?</v>
      </c>
      <c r="J191" s="15" t="e">
        <f t="shared" si="41"/>
        <v>#NAME?</v>
      </c>
      <c r="L191" s="43"/>
      <c r="M191" s="44"/>
    </row>
    <row r="192" spans="1:13" hidden="1" x14ac:dyDescent="0.3">
      <c r="A192" s="36">
        <v>4</v>
      </c>
      <c r="B192" s="37"/>
      <c r="C192" s="13"/>
      <c r="D192" s="15" t="e">
        <f t="shared" si="42"/>
        <v>#NAME?</v>
      </c>
      <c r="E192" s="15" t="e">
        <f t="shared" si="36"/>
        <v>#NAME?</v>
      </c>
      <c r="F192" s="16">
        <f t="shared" si="37"/>
        <v>2002288.18</v>
      </c>
      <c r="G192" s="16" t="e">
        <f t="shared" si="38"/>
        <v>#NAME?</v>
      </c>
      <c r="H192" s="15" t="e">
        <f t="shared" si="43"/>
        <v>#NAME?</v>
      </c>
      <c r="I192" s="15" t="e">
        <f t="shared" si="40"/>
        <v>#NAME?</v>
      </c>
      <c r="J192" s="15" t="e">
        <f t="shared" si="41"/>
        <v>#NAME?</v>
      </c>
      <c r="L192" s="43"/>
      <c r="M192" s="44"/>
    </row>
    <row r="193" spans="1:13" hidden="1" x14ac:dyDescent="0.3">
      <c r="A193" s="36">
        <v>3</v>
      </c>
      <c r="B193" s="37"/>
      <c r="C193" s="13"/>
      <c r="D193" s="15" t="e">
        <f t="shared" si="42"/>
        <v>#NAME?</v>
      </c>
      <c r="E193" s="15" t="e">
        <f t="shared" si="36"/>
        <v>#NAME?</v>
      </c>
      <c r="F193" s="16">
        <f t="shared" si="37"/>
        <v>2002288.18</v>
      </c>
      <c r="G193" s="16" t="e">
        <f t="shared" si="38"/>
        <v>#NAME?</v>
      </c>
      <c r="H193" s="15" t="e">
        <f t="shared" si="43"/>
        <v>#NAME?</v>
      </c>
      <c r="I193" s="15" t="e">
        <f t="shared" si="40"/>
        <v>#NAME?</v>
      </c>
      <c r="J193" s="15" t="e">
        <f t="shared" si="41"/>
        <v>#NAME?</v>
      </c>
      <c r="L193" s="43"/>
      <c r="M193" s="44"/>
    </row>
    <row r="194" spans="1:13" hidden="1" x14ac:dyDescent="0.3">
      <c r="A194" s="36">
        <v>2</v>
      </c>
      <c r="B194" s="37"/>
      <c r="C194" s="13"/>
      <c r="D194" s="15" t="e">
        <f t="shared" si="42"/>
        <v>#NAME?</v>
      </c>
      <c r="E194" s="15" t="e">
        <f t="shared" si="36"/>
        <v>#NAME?</v>
      </c>
      <c r="F194" s="16">
        <f t="shared" si="37"/>
        <v>2002288.18</v>
      </c>
      <c r="G194" s="16" t="e">
        <f t="shared" si="38"/>
        <v>#NAME?</v>
      </c>
      <c r="H194" s="15" t="e">
        <f t="shared" si="43"/>
        <v>#NAME?</v>
      </c>
      <c r="I194" s="15" t="e">
        <f t="shared" si="40"/>
        <v>#NAME?</v>
      </c>
      <c r="J194" s="15" t="e">
        <f t="shared" si="41"/>
        <v>#NAME?</v>
      </c>
      <c r="L194" s="43"/>
      <c r="M194" s="44"/>
    </row>
    <row r="195" spans="1:13" hidden="1" x14ac:dyDescent="0.3">
      <c r="A195" s="36">
        <v>1</v>
      </c>
      <c r="B195" s="37"/>
      <c r="C195" s="13"/>
      <c r="D195" s="15" t="e">
        <f t="shared" si="42"/>
        <v>#NAME?</v>
      </c>
      <c r="E195" s="15" t="e">
        <f t="shared" si="36"/>
        <v>#NAME?</v>
      </c>
      <c r="F195" s="16">
        <f t="shared" si="37"/>
        <v>2002288.18</v>
      </c>
      <c r="G195" s="16" t="e">
        <f t="shared" si="38"/>
        <v>#NAME?</v>
      </c>
      <c r="H195" s="15" t="e">
        <f t="shared" si="43"/>
        <v>#NAME?</v>
      </c>
      <c r="I195" s="15" t="e">
        <f t="shared" si="40"/>
        <v>#NAME?</v>
      </c>
      <c r="J195" s="15" t="e">
        <f t="shared" si="41"/>
        <v>#NAME?</v>
      </c>
      <c r="L195" s="43"/>
      <c r="M195" s="44"/>
    </row>
    <row r="196" spans="1:13" x14ac:dyDescent="0.3">
      <c r="A196" s="100"/>
      <c r="B196" s="101"/>
      <c r="C196" s="101"/>
      <c r="D196" s="101"/>
      <c r="E196" s="101"/>
      <c r="F196" s="101"/>
      <c r="G196" s="101"/>
      <c r="H196" s="101"/>
      <c r="I196" s="101"/>
      <c r="J196" s="101"/>
    </row>
    <row r="197" spans="1:13" x14ac:dyDescent="0.3">
      <c r="A197" s="97" t="s">
        <v>69</v>
      </c>
      <c r="B197" s="109"/>
      <c r="C197" s="109"/>
      <c r="D197" s="109"/>
      <c r="E197" s="109"/>
      <c r="F197" s="109"/>
      <c r="G197" s="109"/>
      <c r="H197" s="109"/>
      <c r="I197" s="109"/>
      <c r="J197" s="109"/>
    </row>
    <row r="198" spans="1:13" x14ac:dyDescent="0.3"/>
  </sheetData>
  <mergeCells count="25">
    <mergeCell ref="A197:J197"/>
    <mergeCell ref="A160:J160"/>
    <mergeCell ref="A161:J161"/>
    <mergeCell ref="A163:J163"/>
    <mergeCell ref="A164:J164"/>
    <mergeCell ref="A165:J165"/>
    <mergeCell ref="A196:J196"/>
    <mergeCell ref="A129:J129"/>
    <mergeCell ref="A10:J10"/>
    <mergeCell ref="A65:J65"/>
    <mergeCell ref="A66:J66"/>
    <mergeCell ref="A67:J67"/>
    <mergeCell ref="A68:J68"/>
    <mergeCell ref="A69:J69"/>
    <mergeCell ref="A70:J70"/>
    <mergeCell ref="A124:J124"/>
    <mergeCell ref="A125:J125"/>
    <mergeCell ref="A127:J127"/>
    <mergeCell ref="A128:J128"/>
    <mergeCell ref="A9:J9"/>
    <mergeCell ref="B2:I2"/>
    <mergeCell ref="B4:I4"/>
    <mergeCell ref="B5:I5"/>
    <mergeCell ref="B6:I6"/>
    <mergeCell ref="A8:J8"/>
  </mergeCells>
  <pageMargins left="0.31496062992125984" right="0.31496062992125984" top="0.74803149606299213" bottom="0.74803149606299213" header="0.31496062992125984" footer="0.31496062992125984"/>
  <pageSetup paperSize="9" scale="59" fitToHeight="0" orientation="portrait" horizontalDpi="300" verticalDpi="300" r:id="rId1"/>
  <headerFooter>
    <oddHeader>&amp;F</oddHeader>
    <oddFooter>&amp;L&amp;BImperial College London Confidential&amp;B&amp;C&amp;D&amp;RPage &amp;P</oddFooter>
  </headerFooter>
  <rowBreaks count="2" manualBreakCount="2">
    <brk id="67" max="9" man="1"/>
    <brk id="126"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Y29"/>
  <sheetViews>
    <sheetView showGridLines="0" showRowColHeaders="0" zoomScaleNormal="100" workbookViewId="0">
      <selection activeCell="J4" sqref="J4"/>
    </sheetView>
  </sheetViews>
  <sheetFormatPr defaultColWidth="0" defaultRowHeight="12.5" x14ac:dyDescent="0.25"/>
  <cols>
    <col min="1" max="1" width="46.453125" customWidth="1"/>
    <col min="2" max="2" width="0.81640625" customWidth="1"/>
    <col min="3" max="3" width="14.81640625" hidden="1" customWidth="1"/>
    <col min="4" max="4" width="18.54296875" customWidth="1"/>
    <col min="5" max="5" width="1" customWidth="1"/>
    <col min="6" max="6" width="16.453125" hidden="1" customWidth="1"/>
    <col min="7" max="7" width="18.54296875" customWidth="1"/>
    <col min="8" max="8" width="1.453125" customWidth="1"/>
    <col min="9" max="9" width="15.81640625" hidden="1" customWidth="1"/>
    <col min="10" max="10" width="18.54296875" customWidth="1"/>
    <col min="11" max="11" width="13.1796875" hidden="1" customWidth="1"/>
    <col min="12" max="25" width="10" hidden="1" customWidth="1"/>
    <col min="26" max="16384" width="9.1796875" hidden="1"/>
  </cols>
  <sheetData>
    <row r="2" spans="1:10" ht="13" x14ac:dyDescent="0.3">
      <c r="A2" s="1" t="s">
        <v>40</v>
      </c>
      <c r="C2" t="s">
        <v>29</v>
      </c>
      <c r="D2" s="29">
        <v>45505</v>
      </c>
    </row>
    <row r="4" spans="1:10" ht="13" x14ac:dyDescent="0.3">
      <c r="A4" s="1" t="s">
        <v>6</v>
      </c>
      <c r="C4" t="s">
        <v>7</v>
      </c>
      <c r="D4" s="78" t="s">
        <v>83</v>
      </c>
      <c r="G4" t="s">
        <v>49</v>
      </c>
    </row>
    <row r="6" spans="1:10" ht="13" x14ac:dyDescent="0.3">
      <c r="A6" s="112" t="s">
        <v>82</v>
      </c>
      <c r="B6" s="112"/>
      <c r="C6" s="112"/>
      <c r="D6" s="112"/>
      <c r="E6" s="112"/>
      <c r="F6" s="112"/>
      <c r="G6" s="112"/>
      <c r="H6" s="112"/>
      <c r="I6" s="112"/>
      <c r="J6" s="112"/>
    </row>
    <row r="8" spans="1:10" ht="26" x14ac:dyDescent="0.3">
      <c r="A8" s="1" t="s">
        <v>44</v>
      </c>
      <c r="D8" s="26" t="s">
        <v>41</v>
      </c>
      <c r="E8" s="27"/>
      <c r="F8" s="27"/>
      <c r="G8" s="26" t="s">
        <v>8</v>
      </c>
      <c r="H8" s="27"/>
      <c r="I8" s="27"/>
      <c r="J8" s="26" t="s">
        <v>9</v>
      </c>
    </row>
    <row r="9" spans="1:10" x14ac:dyDescent="0.25">
      <c r="A9" s="30" t="s">
        <v>18</v>
      </c>
      <c r="C9" t="s">
        <v>10</v>
      </c>
      <c r="D9" s="31">
        <v>6396</v>
      </c>
      <c r="F9" t="str">
        <f>$C9&amp;"_Ee_Rate"</f>
        <v>NIBand1_Ee_Rate</v>
      </c>
      <c r="G9" s="32">
        <v>0</v>
      </c>
      <c r="I9" t="str">
        <f>$C9&amp;"_Er_Rate"</f>
        <v>NIBand1_Er_Rate</v>
      </c>
      <c r="J9" s="32">
        <v>0</v>
      </c>
    </row>
    <row r="10" spans="1:10" x14ac:dyDescent="0.25">
      <c r="A10" s="30" t="s">
        <v>19</v>
      </c>
      <c r="C10" t="s">
        <v>11</v>
      </c>
      <c r="D10" s="31">
        <v>12570</v>
      </c>
      <c r="F10" t="str">
        <f t="shared" ref="F10:F16" si="0">$C10&amp;"_Ee_Rate"</f>
        <v>NIBand2_Ee_Rate</v>
      </c>
      <c r="G10" s="32">
        <v>0</v>
      </c>
      <c r="I10" t="str">
        <f t="shared" ref="I10:I16" si="1">$C10&amp;"_Er_Rate"</f>
        <v>NIBand2_Er_Rate</v>
      </c>
      <c r="J10" s="32">
        <v>0</v>
      </c>
    </row>
    <row r="11" spans="1:10" x14ac:dyDescent="0.25">
      <c r="A11" s="30" t="s">
        <v>20</v>
      </c>
      <c r="C11" t="s">
        <v>12</v>
      </c>
      <c r="D11" s="31">
        <v>9100</v>
      </c>
      <c r="F11" t="str">
        <f t="shared" si="0"/>
        <v>NIBand3_Ee_Rate</v>
      </c>
      <c r="G11" s="32">
        <v>0</v>
      </c>
      <c r="I11" t="str">
        <f t="shared" si="1"/>
        <v>NIBand3_Er_Rate</v>
      </c>
      <c r="J11" s="32">
        <v>0</v>
      </c>
    </row>
    <row r="12" spans="1:10" x14ac:dyDescent="0.25">
      <c r="A12" s="30" t="s">
        <v>51</v>
      </c>
      <c r="C12" t="s">
        <v>13</v>
      </c>
      <c r="D12" s="31">
        <v>50270</v>
      </c>
      <c r="F12" t="str">
        <f t="shared" si="0"/>
        <v>NIBand4_Ee_Rate</v>
      </c>
      <c r="G12" s="77">
        <v>0.08</v>
      </c>
      <c r="I12" t="str">
        <f t="shared" si="1"/>
        <v>NIBand4_Er_Rate</v>
      </c>
      <c r="J12" s="77">
        <v>0.13800000000000001</v>
      </c>
    </row>
    <row r="13" spans="1:10" x14ac:dyDescent="0.25">
      <c r="A13" s="30" t="s">
        <v>52</v>
      </c>
      <c r="C13" t="s">
        <v>14</v>
      </c>
      <c r="D13" s="31">
        <v>50270</v>
      </c>
      <c r="F13" t="str">
        <f t="shared" si="0"/>
        <v>NIBand5_Ee_Rate</v>
      </c>
      <c r="G13" s="77">
        <v>0.08</v>
      </c>
      <c r="I13" t="str">
        <f t="shared" si="1"/>
        <v>NIBand5_Er_Rate</v>
      </c>
      <c r="J13" s="77">
        <v>0.13800000000000001</v>
      </c>
    </row>
    <row r="14" spans="1:10" x14ac:dyDescent="0.25">
      <c r="A14" s="30" t="s">
        <v>21</v>
      </c>
      <c r="C14" t="s">
        <v>15</v>
      </c>
      <c r="D14" s="31">
        <v>50270</v>
      </c>
      <c r="F14" t="str">
        <f t="shared" si="0"/>
        <v>NIBand6_Ee_Rate</v>
      </c>
      <c r="G14" s="77">
        <v>0.08</v>
      </c>
      <c r="I14" t="str">
        <f t="shared" si="1"/>
        <v>NIBand6_Er_Rate</v>
      </c>
      <c r="J14" s="77">
        <v>0.13800000000000001</v>
      </c>
    </row>
    <row r="15" spans="1:10" x14ac:dyDescent="0.25">
      <c r="A15" s="30" t="s">
        <v>53</v>
      </c>
      <c r="C15" t="s">
        <v>16</v>
      </c>
      <c r="D15" s="31">
        <v>99999999</v>
      </c>
      <c r="F15" t="str">
        <f t="shared" si="0"/>
        <v>NIBand7_Ee_Rate</v>
      </c>
      <c r="G15" s="77">
        <v>0.02</v>
      </c>
      <c r="I15" t="str">
        <f t="shared" si="1"/>
        <v>NIBand7_Er_Rate</v>
      </c>
      <c r="J15" s="77">
        <v>0.13800000000000001</v>
      </c>
    </row>
    <row r="16" spans="1:10" x14ac:dyDescent="0.25">
      <c r="A16" s="30" t="s">
        <v>22</v>
      </c>
      <c r="C16" t="s">
        <v>17</v>
      </c>
      <c r="D16" s="31">
        <v>0</v>
      </c>
      <c r="F16" t="str">
        <f t="shared" si="0"/>
        <v>NIBand8_Ee_Rate</v>
      </c>
      <c r="G16" s="32">
        <v>0</v>
      </c>
      <c r="I16" t="str">
        <f t="shared" si="1"/>
        <v>NIBand8_Er_Rate</v>
      </c>
      <c r="J16" s="32">
        <v>0</v>
      </c>
    </row>
    <row r="18" spans="1:10" ht="13" x14ac:dyDescent="0.3">
      <c r="A18" s="112" t="s">
        <v>23</v>
      </c>
      <c r="B18" s="112"/>
      <c r="C18" s="112"/>
      <c r="D18" s="112"/>
      <c r="E18" s="112"/>
      <c r="F18" s="112"/>
      <c r="G18" s="112"/>
    </row>
    <row r="20" spans="1:10" ht="13" x14ac:dyDescent="0.3">
      <c r="D20" s="28" t="s">
        <v>42</v>
      </c>
      <c r="E20" s="27"/>
      <c r="F20" s="27"/>
      <c r="G20" s="28" t="s">
        <v>43</v>
      </c>
    </row>
    <row r="21" spans="1:10" ht="13" x14ac:dyDescent="0.3">
      <c r="A21" s="28" t="s">
        <v>24</v>
      </c>
      <c r="C21" t="s">
        <v>25</v>
      </c>
      <c r="D21" s="48">
        <v>6.0999999999999999E-2</v>
      </c>
      <c r="F21" t="s">
        <v>27</v>
      </c>
      <c r="G21" s="48">
        <v>0.14499999999999999</v>
      </c>
    </row>
    <row r="22" spans="1:10" ht="13" x14ac:dyDescent="0.3">
      <c r="A22" s="28" t="s">
        <v>80</v>
      </c>
      <c r="C22" t="s">
        <v>26</v>
      </c>
      <c r="D22" s="33">
        <v>0.06</v>
      </c>
      <c r="F22" t="s">
        <v>28</v>
      </c>
      <c r="G22" s="33">
        <v>0.21</v>
      </c>
    </row>
    <row r="23" spans="1:10" ht="13" x14ac:dyDescent="0.3">
      <c r="A23" s="28" t="s">
        <v>79</v>
      </c>
      <c r="C23" t="s">
        <v>26</v>
      </c>
      <c r="D23" s="33">
        <v>0.06</v>
      </c>
      <c r="F23" t="s">
        <v>28</v>
      </c>
      <c r="G23" s="33">
        <v>0.15</v>
      </c>
    </row>
    <row r="24" spans="1:10" ht="13" x14ac:dyDescent="0.3">
      <c r="A24" s="111" t="s">
        <v>46</v>
      </c>
      <c r="B24" s="111"/>
      <c r="C24" s="111"/>
      <c r="D24" s="111"/>
      <c r="E24" s="111"/>
      <c r="F24" s="111"/>
      <c r="G24" s="111"/>
      <c r="H24" s="111"/>
      <c r="I24" s="111"/>
      <c r="J24" s="111"/>
    </row>
    <row r="25" spans="1:10" ht="24" customHeight="1" x14ac:dyDescent="0.25">
      <c r="A25" s="110" t="s">
        <v>45</v>
      </c>
      <c r="B25" s="110"/>
      <c r="C25" s="110"/>
      <c r="D25" s="110"/>
      <c r="E25" s="110"/>
      <c r="F25" s="110"/>
      <c r="G25" s="110"/>
      <c r="H25" s="110"/>
      <c r="I25" s="110"/>
      <c r="J25" s="110"/>
    </row>
    <row r="26" spans="1:10" ht="27.75" customHeight="1" x14ac:dyDescent="0.25">
      <c r="A26" s="110" t="s">
        <v>47</v>
      </c>
      <c r="B26" s="110"/>
      <c r="C26" s="110"/>
      <c r="D26" s="110"/>
      <c r="E26" s="110"/>
      <c r="F26" s="110"/>
      <c r="G26" s="110"/>
      <c r="H26" s="110"/>
      <c r="I26" s="110"/>
      <c r="J26" s="110"/>
    </row>
    <row r="27" spans="1:10" ht="47.25" customHeight="1" x14ac:dyDescent="0.25">
      <c r="A27" s="110" t="s">
        <v>48</v>
      </c>
      <c r="B27" s="110"/>
      <c r="C27" s="110"/>
      <c r="D27" s="110"/>
      <c r="E27" s="110"/>
      <c r="F27" s="110"/>
      <c r="G27" s="110"/>
      <c r="H27" s="110"/>
      <c r="I27" s="110"/>
      <c r="J27" s="110"/>
    </row>
    <row r="28" spans="1:10" ht="21.75" customHeight="1" x14ac:dyDescent="0.25">
      <c r="A28" s="110" t="s">
        <v>50</v>
      </c>
      <c r="B28" s="110"/>
      <c r="C28" s="110"/>
      <c r="D28" s="110"/>
      <c r="E28" s="110"/>
      <c r="F28" s="110"/>
      <c r="G28" s="110"/>
      <c r="H28" s="110"/>
      <c r="I28" s="110"/>
      <c r="J28" s="110"/>
    </row>
    <row r="29" spans="1:10" ht="31.5" customHeight="1" x14ac:dyDescent="0.25">
      <c r="A29" s="110" t="s">
        <v>78</v>
      </c>
      <c r="B29" s="110"/>
      <c r="C29" s="110"/>
      <c r="D29" s="110"/>
      <c r="E29" s="110"/>
      <c r="F29" s="110"/>
      <c r="G29" s="110"/>
      <c r="H29" s="110"/>
      <c r="I29" s="110"/>
      <c r="J29" s="110"/>
    </row>
  </sheetData>
  <mergeCells count="8">
    <mergeCell ref="A29:J29"/>
    <mergeCell ref="A24:J24"/>
    <mergeCell ref="A28:J28"/>
    <mergeCell ref="A18:G18"/>
    <mergeCell ref="A6:J6"/>
    <mergeCell ref="A25:J25"/>
    <mergeCell ref="A26:J26"/>
    <mergeCell ref="A27:J27"/>
  </mergeCells>
  <pageMargins left="0.31496062992125984" right="0.31496062992125984" top="0.74803149606299213" bottom="0.74803149606299213" header="0.31496062992125984" footer="0.31496062992125984"/>
  <pageSetup paperSize="9" scale="94" fitToHeight="0" orientation="portrait" horizontalDpi="300" verticalDpi="300" r:id="rId1"/>
  <headerFooter>
    <oddHeader>&amp;F</oddHeader>
    <oddFooter>&amp;L&amp;BImperial College London Confidential&amp;B&amp;C&amp;D&amp;RPage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W N 9 V o 9 4 G z C m A A A A 9 g A A A B I A H A B D b 2 5 m a W c v U G F j a 2 F n Z S 5 4 b W w g o h g A K K A U A A A A A A A A A A A A A A A A A A A A A A A A A A A A h Y / B C o J A G I R f R f b u 7 m o Q J r 8 r 1 K F L Q h B E 1 2 X d d E l / w 1 3 T d + v Q I / U K G W V 1 6 z g z 3 8 D M / X q D d K g r 7 6 J b a x p M S E A 5 8 T S q J j d Y J K R z R z 8 i q Y C t V C d Z a G + E 0 c a D N Q k p n T v H j P V 9 T / s Z b d q C h Z w H 7 J B t d q r U t f Q N W i d R a f J p 5 f 9 b R M D + N U a E N O A R X U R z y o F N J m Q G v 0 A 4 7 n 2 m P y a s u s p 1 r R Y a / f U S 2 C S B v T + I B 1 B L A w Q U A A I A C A A Z Y 3 1 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W N 9 V i i K R 7 g O A A A A E Q A A A B M A H A B G b 3 J t d W x h c y 9 T Z W N 0 a W 9 u M S 5 t I K I Y A C i g F A A A A A A A A A A A A A A A A A A A A A A A A A A A A C t O T S 7 J z M 9 T C I b Q h t Y A U E s B A i 0 A F A A C A A g A G W N 9 V o 9 4 G z C m A A A A 9 g A A A B I A A A A A A A A A A A A A A A A A A A A A A E N v b m Z p Z y 9 Q Y W N r Y W d l L n h t b F B L A Q I t A B Q A A g A I A B l j f V Y P y u m r p A A A A O k A A A A T A A A A A A A A A A A A A A A A A P I A A A B b Q 2 9 u d G V u d F 9 U e X B l c 1 0 u e G 1 s U E s B A i 0 A F A A C A A g A G W N 9 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K v 9 G h u N Z J M g b P q 5 p u Z F n U A A A A A A g A A A A A A E G Y A A A A B A A A g A A A A L b / j r D D M Q B o 0 f x o s l j M V 4 N H 3 w 9 P 7 M g 3 5 L E 3 Y k x Q j P 0 w A A A A A D o A A A A A C A A A g A A A A s K N c 5 8 Q O D s s K 7 G 1 h T E R X l r k 3 W w j H L v X G y u R / 4 C q J 7 O N Q A A A A e C / C 9 B P s v 8 y q p c f T p N k 1 D E C k F O Z W H K c g B m l 7 Q C e C R 1 Y B + q A c t 4 V N p z A O 3 W O 0 e L 5 0 O t 4 W b W v T J 8 4 0 X k H i i E d j F A G n q U D 4 B P i A b O d S 2 S b Q l n F A A A A A S o W 3 / U D c f 5 b U k P M v k c D c V m a h m E M B 5 g 7 p c G X O Z M R J 8 o 5 B 9 K t F P o 9 F + 0 q j 0 + 8 C v c Z 1 Z + h W M R + a o X W c v n L s Q H h N / g = = < / D a t a M a s h u p > 
</file>

<file path=customXml/itemProps1.xml><?xml version="1.0" encoding="utf-8"?>
<ds:datastoreItem xmlns:ds="http://schemas.openxmlformats.org/officeDocument/2006/customXml" ds:itemID="{EF719C55-A336-4B1D-8835-0F68BBD8206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70</vt:i4>
      </vt:variant>
    </vt:vector>
  </HeadingPairs>
  <TitlesOfParts>
    <vt:vector size="76" baseType="lpstr">
      <vt:lpstr>LandingPage</vt:lpstr>
      <vt:lpstr>Calculator</vt:lpstr>
      <vt:lpstr>USS_Table</vt:lpstr>
      <vt:lpstr>SAUL_CARE_Table</vt:lpstr>
      <vt:lpstr>SAUL_Start Table</vt:lpstr>
      <vt:lpstr>TaxBands_ContRates</vt:lpstr>
      <vt:lpstr>Calculator!Ee_NICs_nonPenSMART</vt:lpstr>
      <vt:lpstr>SAUL_CARE_Table!Ee_NICs_nonPenSMART</vt:lpstr>
      <vt:lpstr>'SAUL_Start Table'!Ee_NICs_nonPenSMART</vt:lpstr>
      <vt:lpstr>USS_Table!Ee_NICs_nonPenSMART</vt:lpstr>
      <vt:lpstr>Calculator!Ee_NICs_PenSmart</vt:lpstr>
      <vt:lpstr>SAUL_CARE_Table!Ee_NICs_PenSmart</vt:lpstr>
      <vt:lpstr>'SAUL_Start Table'!Ee_NICs_PenSmart</vt:lpstr>
      <vt:lpstr>USS_Table!Ee_NICs_PenSmart</vt:lpstr>
      <vt:lpstr>Calculator!Ee_NISaving</vt:lpstr>
      <vt:lpstr>SAUL_CARE_Table!Ee_NISaving</vt:lpstr>
      <vt:lpstr>'SAUL_Start Table'!Ee_NISaving</vt:lpstr>
      <vt:lpstr>USS_Table!Ee_NISaving</vt:lpstr>
      <vt:lpstr>Calculator!Ee_StandardConts</vt:lpstr>
      <vt:lpstr>SAUL_CARE_Table!Ee_StandardConts</vt:lpstr>
      <vt:lpstr>'SAUL_Start Table'!Ee_StandardConts</vt:lpstr>
      <vt:lpstr>USS_Table!Ee_StandardConts</vt:lpstr>
      <vt:lpstr>Calculator!Er_ContInclPenSMART</vt:lpstr>
      <vt:lpstr>SAUL_CARE_Table!Er_ContInclPenSMART</vt:lpstr>
      <vt:lpstr>'SAUL_Start Table'!Er_ContInclPenSMART</vt:lpstr>
      <vt:lpstr>USS_Table!Er_ContInclPenSMART</vt:lpstr>
      <vt:lpstr>Calculator!Er_StandardCont</vt:lpstr>
      <vt:lpstr>SAUL_CARE_Table!Er_StandardCont</vt:lpstr>
      <vt:lpstr>'SAUL_Start Table'!Er_StandardCont</vt:lpstr>
      <vt:lpstr>USS_Table!Er_StandardCont</vt:lpstr>
      <vt:lpstr>NIBand1</vt:lpstr>
      <vt:lpstr>NIBand1_Ee_Rate</vt:lpstr>
      <vt:lpstr>NIBand1_Er_Rate</vt:lpstr>
      <vt:lpstr>NIBand2</vt:lpstr>
      <vt:lpstr>NIBand2_Ee_Rate</vt:lpstr>
      <vt:lpstr>NIBand2_Er_Rate</vt:lpstr>
      <vt:lpstr>NIBand3</vt:lpstr>
      <vt:lpstr>NIBand3_Ee_Rate</vt:lpstr>
      <vt:lpstr>NIBand3_Er_Rate</vt:lpstr>
      <vt:lpstr>NIBand4</vt:lpstr>
      <vt:lpstr>NIBand4_Ee_Rate</vt:lpstr>
      <vt:lpstr>NIBand4_Er_Rate</vt:lpstr>
      <vt:lpstr>NIBand5</vt:lpstr>
      <vt:lpstr>NIBand5_Ee_Rate</vt:lpstr>
      <vt:lpstr>NIBand5_Er_Rate</vt:lpstr>
      <vt:lpstr>NIBand6</vt:lpstr>
      <vt:lpstr>NIBand6_Ee_Rate</vt:lpstr>
      <vt:lpstr>NIBand6_Er_Rate</vt:lpstr>
      <vt:lpstr>NIBand7</vt:lpstr>
      <vt:lpstr>NIBand7_Ee_Rate</vt:lpstr>
      <vt:lpstr>NIBand7_Er_Rate</vt:lpstr>
      <vt:lpstr>NIBand8</vt:lpstr>
      <vt:lpstr>NIBand8_Ee_Rate</vt:lpstr>
      <vt:lpstr>NIBand8_Er_Rate</vt:lpstr>
      <vt:lpstr>PayScaleDate</vt:lpstr>
      <vt:lpstr>Calculator!PensionableSalary</vt:lpstr>
      <vt:lpstr>SAUL_CARE_Table!PensionableSalary</vt:lpstr>
      <vt:lpstr>'SAUL_Start Table'!PensionableSalary</vt:lpstr>
      <vt:lpstr>USS_Table!PensionableSalary</vt:lpstr>
      <vt:lpstr>Calculator!PensionScheme</vt:lpstr>
      <vt:lpstr>Calculator!PensionSMARTSalary_Adjusted</vt:lpstr>
      <vt:lpstr>SAUL_CARE_Table!PensionSMARTSalary_Adjusted</vt:lpstr>
      <vt:lpstr>'SAUL_Start Table'!PensionSMARTSalary_Adjusted</vt:lpstr>
      <vt:lpstr>USS_Table!PensionSMARTSalary_Adjusted</vt:lpstr>
      <vt:lpstr>Calculator!Print_Area</vt:lpstr>
      <vt:lpstr>SAUL_CARE_Table!Print_Area</vt:lpstr>
      <vt:lpstr>'SAUL_Start Table'!Print_Area</vt:lpstr>
      <vt:lpstr>TaxBands_ContRates!Print_Area</vt:lpstr>
      <vt:lpstr>USS_Table!Print_Area</vt:lpstr>
      <vt:lpstr>SAUL_Care_Ee_conts</vt:lpstr>
      <vt:lpstr>SAUL_Care_Er_conts</vt:lpstr>
      <vt:lpstr>SAUL_Start_Ee_Conts</vt:lpstr>
      <vt:lpstr>SAUL_Start_Er_Conts</vt:lpstr>
      <vt:lpstr>TaxYear</vt:lpstr>
      <vt:lpstr>USS_Ee_conts</vt:lpstr>
      <vt:lpstr>USS_Er_conts</vt:lpstr>
    </vt:vector>
  </TitlesOfParts>
  <Company>Imperial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eecase</dc:creator>
  <cp:lastModifiedBy>Michael, Emily</cp:lastModifiedBy>
  <cp:lastPrinted>2020-11-11T14:49:51Z</cp:lastPrinted>
  <dcterms:created xsi:type="dcterms:W3CDTF">2003-09-29T10:55:59Z</dcterms:created>
  <dcterms:modified xsi:type="dcterms:W3CDTF">2024-04-16T09:04:31Z</dcterms:modified>
</cp:coreProperties>
</file>