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P:\ICCIF\Projects\ICCIF\@Costing Tool, Project Proposal forms\"/>
    </mc:Choice>
  </mc:AlternateContent>
  <xr:revisionPtr revIDLastSave="0" documentId="13_ncr:1_{6148FC20-C066-47EC-B108-C0CD9FAA0E7A}" xr6:coauthVersionLast="47" xr6:coauthVersionMax="47" xr10:uidLastSave="{00000000-0000-0000-0000-000000000000}"/>
  <bookViews>
    <workbookView xWindow="-110" yWindow="-110" windowWidth="38620" windowHeight="21360" activeTab="1" xr2:uid="{00000000-000D-0000-FFFF-FFFF00000000}"/>
  </bookViews>
  <sheets>
    <sheet name="Project details" sheetId="1" r:id="rId1"/>
    <sheet name="Activity" sheetId="4" r:id="rId2"/>
    <sheet name="Summary" sheetId="3" r:id="rId3"/>
  </sheets>
  <definedNames>
    <definedName name="ArterialLineCost">Activity!$E$48</definedName>
    <definedName name="BloodCountCost">Activity!$E$46</definedName>
    <definedName name="ContrastCost">Activity!$E$50</definedName>
    <definedName name="HPLCCost">Activity!$E$47</definedName>
    <definedName name="InjectorSyringeCost">Activity!$E$49</definedName>
    <definedName name="Institute">'Project details'!$F$25</definedName>
    <definedName name="LeadScientist">'Project details'!$B$8</definedName>
    <definedName name="LengthMRIScan">Activity!$E$23</definedName>
    <definedName name="LengthPETScan">Activity!$E$10</definedName>
    <definedName name="MethDevCostDay">Activity!$E$45</definedName>
    <definedName name="MethDevCostHr">Activity!$E$44</definedName>
    <definedName name="MethDevDays">Activity!$E$34</definedName>
    <definedName name="MethDevHours">Activity!$E$29</definedName>
    <definedName name="MethDevSessions">Activity!$E$31</definedName>
    <definedName name="MethdevTotalHours">Activity!$E$32</definedName>
    <definedName name="MRICost">Activity!$E$24</definedName>
    <definedName name="MRICostHr">Activity!$E$43</definedName>
    <definedName name="nArterialLines">Summary!$I$26</definedName>
    <definedName name="nBloodCounts">Activity!$F$12</definedName>
    <definedName name="nContrast">Activity!$H$22</definedName>
    <definedName name="nHPLC">Activity!$H$12</definedName>
    <definedName name="nMRIScans">Activity!$E$17</definedName>
    <definedName name="nMRISubjects">Activity!$E$16</definedName>
    <definedName name="nPETScans">Activity!$E$4</definedName>
    <definedName name="nPETSubjects">Activity!$E$3</definedName>
    <definedName name="nSyringes">Activity!$F$22</definedName>
    <definedName name="PetCost">Activity!$E$11</definedName>
    <definedName name="PETCostHr">Activity!$E$42</definedName>
    <definedName name="_xlnm.Print_Area" localSheetId="2">Summary!$A$1:$L$60</definedName>
    <definedName name="ProjectAcronym">'Project details'!$B$15</definedName>
    <definedName name="ProjectAdminEmail">'Project details'!$G$36</definedName>
    <definedName name="ProjectCostCentre">'Project details'!$B$18</definedName>
    <definedName name="ProjectDepartment">'Project details'!$F$31</definedName>
    <definedName name="ProjectDivision">'Project details'!$F$33</definedName>
    <definedName name="ProjectDivisionAdmin">'Project details'!$B$36</definedName>
    <definedName name="ProjectDurationConfirmed">'Project details'!$J$21</definedName>
    <definedName name="ProjectDurationTBC">'Project details'!$J$23</definedName>
    <definedName name="ProjectEnd">'Project details'!$F$21</definedName>
    <definedName name="ProjectFunder">'Project details'!$G$15</definedName>
    <definedName name="ProjectInfoEd">'Project details'!$F$18</definedName>
    <definedName name="ProjectLeader">'Project details'!$B$5</definedName>
    <definedName name="ProjectLeaderEmail">'Project details'!$F$5</definedName>
    <definedName name="ProjectStart">'Project details'!$B$21</definedName>
    <definedName name="ProjectTitle">'Project details'!$B$11</definedName>
    <definedName name="TotalBloodCounts">Summary!$I$24</definedName>
    <definedName name="TotalContrast">Summary!$I$32</definedName>
    <definedName name="TotalHPLC">Summary!$I$25</definedName>
    <definedName name="TotalSyringes">Summary!$I$33</definedName>
    <definedName name="Tracer">Activity!$A$51</definedName>
    <definedName name="TracerCost">Activity!$E$51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4" l="1"/>
  <c r="K31" i="3" s="1"/>
  <c r="E11" i="4"/>
  <c r="J23" i="3" s="1"/>
  <c r="J4" i="4"/>
  <c r="B32" i="3"/>
  <c r="D31" i="3"/>
  <c r="J12" i="3"/>
  <c r="B12" i="3"/>
  <c r="J38" i="3"/>
  <c r="J37" i="3"/>
  <c r="I23" i="3"/>
  <c r="I26" i="3"/>
  <c r="J26" i="3" s="1"/>
  <c r="I31" i="3"/>
  <c r="E51" i="4"/>
  <c r="J21" i="1"/>
  <c r="A54" i="4"/>
  <c r="J5" i="3"/>
  <c r="J15" i="3"/>
  <c r="E50" i="4"/>
  <c r="E32" i="4"/>
  <c r="C37" i="3" s="1"/>
  <c r="J5" i="4"/>
  <c r="J6" i="4"/>
  <c r="J7" i="4"/>
  <c r="J8" i="4"/>
  <c r="J34" i="4"/>
  <c r="H12" i="4"/>
  <c r="K25" i="3" s="1"/>
  <c r="F12" i="4"/>
  <c r="C24" i="3" s="1"/>
  <c r="D23" i="3"/>
  <c r="B54" i="3"/>
  <c r="B49" i="3"/>
  <c r="B9" i="3"/>
  <c r="J3" i="3"/>
  <c r="B3" i="3"/>
  <c r="F18" i="3"/>
  <c r="B18" i="3"/>
  <c r="B15" i="3"/>
  <c r="H20" i="1"/>
  <c r="F15" i="3"/>
  <c r="J8" i="3"/>
  <c r="F8" i="3"/>
  <c r="B8" i="3"/>
  <c r="J18" i="3"/>
  <c r="K38" i="3"/>
  <c r="C38" i="3"/>
  <c r="C31" i="3"/>
  <c r="C30" i="3"/>
  <c r="C22" i="3"/>
  <c r="C23" i="3"/>
  <c r="J17" i="4"/>
  <c r="J31" i="3"/>
  <c r="K23" i="3"/>
  <c r="K26" i="3" l="1"/>
  <c r="I24" i="3"/>
  <c r="K37" i="3"/>
  <c r="K39" i="3" s="1"/>
  <c r="J32" i="4"/>
  <c r="J36" i="4" s="1"/>
  <c r="J25" i="3"/>
  <c r="I25" i="3"/>
  <c r="K24" i="3"/>
  <c r="J24" i="3"/>
  <c r="C25" i="3"/>
  <c r="J12" i="4"/>
  <c r="K27" i="3" l="1"/>
  <c r="K34" i="3"/>
  <c r="J25" i="4"/>
  <c r="J37" i="4" s="1"/>
  <c r="K4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abusza</author>
  </authors>
  <commentList>
    <comment ref="F18" authorId="0" shapeId="0" xr:uid="{00000000-0006-0000-0000-000001000000}">
      <text>
        <r>
          <rPr>
            <sz val="9"/>
            <color indexed="81"/>
            <rFont val="Tahoma"/>
            <family val="2"/>
          </rPr>
          <t xml:space="preserve">e.g. P03458 or PSxxxx
</t>
        </r>
      </text>
    </comment>
    <comment ref="B21" authorId="0" shapeId="0" xr:uid="{00000000-0006-0000-0000-000002000000}">
      <text>
        <r>
          <rPr>
            <sz val="9"/>
            <color indexed="81"/>
            <rFont val="Tahoma"/>
            <family val="2"/>
          </rPr>
          <t xml:space="preserve">Please enter anticipated Start and End dates if known </t>
        </r>
        <r>
          <rPr>
            <b/>
            <sz val="9"/>
            <color indexed="81"/>
            <rFont val="Tahoma"/>
            <family val="2"/>
          </rPr>
          <t>(duration will be calculated)</t>
        </r>
        <r>
          <rPr>
            <sz val="9"/>
            <color indexed="81"/>
            <rFont val="Tahoma"/>
            <family val="2"/>
          </rPr>
          <t>.
Otherwise enter approximate duration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abusza</author>
  </authors>
  <commentList>
    <comment ref="F2" authorId="0" shapeId="0" xr:uid="{00000000-0006-0000-0100-000001000000}">
      <text>
        <r>
          <rPr>
            <sz val="9"/>
            <color indexed="81"/>
            <rFont val="Tahoma"/>
            <family val="2"/>
          </rPr>
          <t xml:space="preserve">Select for continnuous blood sampling
</t>
        </r>
      </text>
    </comment>
    <comment ref="J4" authorId="0" shapeId="0" xr:uid="{00000000-0006-0000-0100-000002000000}">
      <text>
        <r>
          <rPr>
            <sz val="9"/>
            <color indexed="81"/>
            <rFont val="Tahoma"/>
            <family val="2"/>
          </rPr>
          <t>Please enter the duration of the PET scan in the specified cell (E10)</t>
        </r>
      </text>
    </comment>
    <comment ref="E10" authorId="0" shapeId="0" xr:uid="{00000000-0006-0000-0100-000003000000}">
      <text>
        <r>
          <rPr>
            <sz val="9"/>
            <color indexed="81"/>
            <rFont val="Tahoma"/>
            <family val="2"/>
          </rPr>
          <t xml:space="preserve">You must enter the scan duration to proceed
</t>
        </r>
      </text>
    </comment>
  </commentList>
</comments>
</file>

<file path=xl/sharedStrings.xml><?xml version="1.0" encoding="utf-8"?>
<sst xmlns="http://schemas.openxmlformats.org/spreadsheetml/2006/main" count="114" uniqueCount="103">
  <si>
    <t>Funder</t>
  </si>
  <si>
    <t>Project Title</t>
  </si>
  <si>
    <t xml:space="preserve">Start Date </t>
  </si>
  <si>
    <t>End Date</t>
  </si>
  <si>
    <t>Division</t>
  </si>
  <si>
    <t>Department</t>
  </si>
  <si>
    <t>Email</t>
  </si>
  <si>
    <t>Administrative Contact</t>
  </si>
  <si>
    <t>Length of PET scan (hr)</t>
  </si>
  <si>
    <t>Metabolites (HPLC)</t>
  </si>
  <si>
    <t>Length of MRI scan (hr)</t>
  </si>
  <si>
    <t>Cost/scan</t>
  </si>
  <si>
    <t>Method Development</t>
  </si>
  <si>
    <t>No of subjects in study</t>
  </si>
  <si>
    <t>A.  PET SCANS*</t>
  </si>
  <si>
    <t>B.  MRI SCANS*</t>
  </si>
  <si>
    <t>C.  METHOD DEVELOPMENT*</t>
  </si>
  <si>
    <t>*SCHEDULE</t>
  </si>
  <si>
    <t>No of Hours</t>
  </si>
  <si>
    <t>x</t>
  </si>
  <si>
    <t>No of Sessions</t>
  </si>
  <si>
    <t>No of Days</t>
  </si>
  <si>
    <t>and/or</t>
  </si>
  <si>
    <t>Weeks</t>
  </si>
  <si>
    <t>=Total Hours</t>
  </si>
  <si>
    <t>PET</t>
  </si>
  <si>
    <t>Total Subjects</t>
  </si>
  <si>
    <t>PET Scans/Subject</t>
  </si>
  <si>
    <t>Blood Counts/Subject</t>
  </si>
  <si>
    <t>HPLC/Subject</t>
  </si>
  <si>
    <t>MRI</t>
  </si>
  <si>
    <t>MRI Scans/Subject</t>
  </si>
  <si>
    <t>Hours Requested</t>
  </si>
  <si>
    <t>Days Requested</t>
  </si>
  <si>
    <t>Cost</t>
  </si>
  <si>
    <t>Total for PET Study</t>
  </si>
  <si>
    <t>Overall Total for Project</t>
  </si>
  <si>
    <t>Total for MRI Study</t>
  </si>
  <si>
    <t>Total for Method development</t>
  </si>
  <si>
    <t>Summary</t>
  </si>
  <si>
    <t>Duration (approx - if Start &amp; End dates TBC)</t>
  </si>
  <si>
    <t>Project Title:</t>
  </si>
  <si>
    <t>Principal Investigator:</t>
  </si>
  <si>
    <t>Department:</t>
  </si>
  <si>
    <t>Email:</t>
  </si>
  <si>
    <t>Division:</t>
  </si>
  <si>
    <t>Administrative Contact:</t>
  </si>
  <si>
    <t>Start Date:</t>
  </si>
  <si>
    <t>End Date:</t>
  </si>
  <si>
    <t>Duration:</t>
  </si>
  <si>
    <t>weeks</t>
  </si>
  <si>
    <t>Total PET cost</t>
  </si>
  <si>
    <t>Total MRI Cost</t>
  </si>
  <si>
    <t>Total Method Development</t>
  </si>
  <si>
    <t>Project Total</t>
  </si>
  <si>
    <t>Funded By:</t>
  </si>
  <si>
    <t>Institute (if not Imperial College)</t>
  </si>
  <si>
    <t>Address</t>
  </si>
  <si>
    <t>Telephone</t>
  </si>
  <si>
    <t>InfoEd Code:</t>
  </si>
  <si>
    <t>Date</t>
  </si>
  <si>
    <t>Principal Investigator to sign below before booking scans. By signing you agree to pay the costs as outlined above.</t>
  </si>
  <si>
    <t>Divisional Administrator to sign below to confirm that funds are in place to cover the costs of the project.</t>
  </si>
  <si>
    <t>Please only sign below if you have funds in place for the specified project.
Do not sign if you are preparing a proposal for research funding.</t>
  </si>
  <si>
    <t>No of MRI scans/subject</t>
  </si>
  <si>
    <t>No of PET scans/subject</t>
  </si>
  <si>
    <t>Please return copies of the signed form to:</t>
  </si>
  <si>
    <t xml:space="preserve"> - Albert Busza, CIF, Wolfson Education Centre, Hammersmith Hospital</t>
  </si>
  <si>
    <t>PET Scan Visit 1 --------------------------------------------&gt;</t>
  </si>
  <si>
    <t>PET Scan Visit 2 --------------------------------------------&gt;</t>
  </si>
  <si>
    <t>PET Scan Visit 3 --------------------------------------------&gt;</t>
  </si>
  <si>
    <t>PET Scan Visit 4 --------------------------------------------&gt;</t>
  </si>
  <si>
    <t>PTFE Arterial Line</t>
  </si>
  <si>
    <t>Total #PET Scans</t>
  </si>
  <si>
    <t>Total #Blood Counts</t>
  </si>
  <si>
    <t>Total #HPLC</t>
  </si>
  <si>
    <t>Total #MRI Scans</t>
  </si>
  <si>
    <t>Cost Centre</t>
  </si>
  <si>
    <t xml:space="preserve">Duration </t>
  </si>
  <si>
    <t>InfoEd Code</t>
  </si>
  <si>
    <t>Award No.</t>
  </si>
  <si>
    <t>Please enter a short acronym for the study</t>
  </si>
  <si>
    <t>Acronym</t>
  </si>
  <si>
    <t>MRI Scan Visit 1  -------------------------------------------&gt;</t>
  </si>
  <si>
    <t>MRI Scan Visit 2  -------------------------------------------&gt;</t>
  </si>
  <si>
    <t>MRI Scan Visit 3  -------------------------------------------&gt;</t>
  </si>
  <si>
    <t>MRI Scan Visit 4  -------------------------------------------&gt;</t>
  </si>
  <si>
    <t>Please Provide Brief Project Details/Requirements</t>
  </si>
  <si>
    <t>Chief/Principal Investigator</t>
  </si>
  <si>
    <t>Lead Clinician/Scientist</t>
  </si>
  <si>
    <t>Total #PTFE Lines</t>
  </si>
  <si>
    <t>Blood Trolley</t>
  </si>
  <si>
    <t>Lead Investigator:</t>
  </si>
  <si>
    <t>“ I agree that data or images obtained from my scans may be used in an anonymised form for future research, including that carried out by commercial healthcare companies, or those outside the European Union, where data protection laws are less stringent”</t>
  </si>
  <si>
    <t>Please note that we require the following statement to be included in Patient Information Sheets for HEALTHY VOLUNTEERS only:</t>
  </si>
  <si>
    <t>Blood trolley (Allogg)</t>
  </si>
  <si>
    <t>PET Scan (per hr)</t>
  </si>
  <si>
    <t>MRI Scan (per hr)</t>
  </si>
  <si>
    <t>Please do not underestimate scan duration (you will be charged for the ACTUAL scan duration)</t>
  </si>
  <si>
    <t xml:space="preserve"> - Heather Cartledge, Level 2, Commonwealth Building, Hammersmith Hospital</t>
  </si>
  <si>
    <t>MRI Method Development (hr)</t>
  </si>
  <si>
    <t>MRI Method Development (day)</t>
  </si>
  <si>
    <t>Version 11.0 Valid from 1st April 2022 to 31st March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</si>
</sst>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4" formatCode="_-&quot;£&quot;* #,##0.00_-;\-&quot;£&quot;* #,##0.00_-;_-&quot;£&quot;* &quot;-&quot;??_-;_-@_-"/>
    <numFmt numFmtId="164" formatCode="_-&quot;£&quot;* #,##0_-;\-&quot;£&quot;* #,##0_-;_-&quot;£&quot;* &quot;-&quot;??_-;_-@_-"/>
    <numFmt numFmtId="165" formatCode="[$-409]d\-mmm\-yy;@"/>
    <numFmt numFmtId="166" formatCode="#;\-#;\-"/>
  </numFmts>
  <fonts count="32" x14ac:knownFonts="1">
    <font>
      <sz val="11"/>
      <color theme="1"/>
      <name val="Calibri"/>
      <family val="2"/>
      <scheme val="minor"/>
    </font>
    <font>
      <b/>
      <sz val="11"/>
      <color theme="1"/>
      <name val="Calibri"/>
      <family val="2"/>
      <scheme val="minor"/>
    </font>
    <font>
      <b/>
      <u/>
      <sz val="10"/>
      <name val="Arial"/>
      <family val="2"/>
    </font>
    <font>
      <b/>
      <sz val="10"/>
      <name val="Arial"/>
      <family val="2"/>
    </font>
    <font>
      <sz val="8"/>
      <name val="Arial"/>
      <family val="2"/>
    </font>
    <font>
      <sz val="11"/>
      <color theme="1"/>
      <name val="Calibri"/>
      <family val="2"/>
      <scheme val="minor"/>
    </font>
    <font>
      <sz val="10"/>
      <color theme="1"/>
      <name val="Calibri"/>
      <family val="2"/>
      <scheme val="minor"/>
    </font>
    <font>
      <sz val="11"/>
      <name val="Calibri"/>
      <family val="2"/>
      <scheme val="minor"/>
    </font>
    <font>
      <sz val="11"/>
      <color theme="9" tint="0.39997558519241921"/>
      <name val="Calibri"/>
      <family val="2"/>
      <scheme val="minor"/>
    </font>
    <font>
      <b/>
      <sz val="12"/>
      <color theme="1"/>
      <name val="Calibri"/>
      <family val="2"/>
      <scheme val="minor"/>
    </font>
    <font>
      <b/>
      <sz val="9"/>
      <color theme="1"/>
      <name val="Calibri"/>
      <family val="2"/>
      <scheme val="minor"/>
    </font>
    <font>
      <sz val="10"/>
      <color theme="6" tint="0.59999389629810485"/>
      <name val="Calibri"/>
      <family val="2"/>
      <scheme val="minor"/>
    </font>
    <font>
      <b/>
      <u/>
      <sz val="14"/>
      <color theme="1"/>
      <name val="Calibri"/>
      <family val="2"/>
      <scheme val="minor"/>
    </font>
    <font>
      <b/>
      <sz val="11"/>
      <color theme="1" tint="0.249977111117893"/>
      <name val="Calibri"/>
      <family val="2"/>
      <scheme val="minor"/>
    </font>
    <font>
      <sz val="11"/>
      <color theme="1" tint="0.249977111117893"/>
      <name val="Calibri"/>
      <family val="2"/>
      <scheme val="minor"/>
    </font>
    <font>
      <sz val="9"/>
      <color indexed="81"/>
      <name val="Tahoma"/>
      <family val="2"/>
    </font>
    <font>
      <sz val="8"/>
      <color rgb="FF000000"/>
      <name val="Tahoma"/>
      <family val="2"/>
    </font>
    <font>
      <b/>
      <sz val="9"/>
      <color indexed="81"/>
      <name val="Tahoma"/>
      <family val="2"/>
    </font>
    <font>
      <b/>
      <u/>
      <sz val="11"/>
      <color theme="1"/>
      <name val="Calibri"/>
      <family val="2"/>
      <scheme val="minor"/>
    </font>
    <font>
      <b/>
      <sz val="10"/>
      <name val="Calibri"/>
      <family val="2"/>
      <scheme val="minor"/>
    </font>
    <font>
      <b/>
      <sz val="11"/>
      <name val="Calibri"/>
      <family val="2"/>
      <scheme val="minor"/>
    </font>
    <font>
      <b/>
      <u/>
      <sz val="12"/>
      <color rgb="FFFF0000"/>
      <name val="Calibri"/>
      <family val="2"/>
      <scheme val="minor"/>
    </font>
    <font>
      <sz val="11"/>
      <color rgb="FFFFCC99"/>
      <name val="Calibri"/>
      <family val="2"/>
      <scheme val="minor"/>
    </font>
    <font>
      <sz val="11"/>
      <color theme="6" tint="0.79998168889431442"/>
      <name val="Calibri"/>
      <family val="2"/>
      <scheme val="minor"/>
    </font>
    <font>
      <sz val="11"/>
      <color rgb="FFD8F0D8"/>
      <name val="Calibri"/>
      <family val="2"/>
      <scheme val="minor"/>
    </font>
    <font>
      <sz val="10"/>
      <name val="Calibri"/>
      <family val="2"/>
      <scheme val="minor"/>
    </font>
    <font>
      <b/>
      <sz val="11"/>
      <color rgb="FFFF0000"/>
      <name val="Calibri"/>
      <family val="2"/>
      <scheme val="minor"/>
    </font>
    <font>
      <u/>
      <sz val="11"/>
      <color theme="10"/>
      <name val="Calibri"/>
      <family val="2"/>
      <scheme val="minor"/>
    </font>
    <font>
      <b/>
      <u/>
      <sz val="12"/>
      <color indexed="12"/>
      <name val="Calibri"/>
      <family val="2"/>
      <scheme val="minor"/>
    </font>
    <font>
      <b/>
      <u/>
      <sz val="11"/>
      <color theme="10"/>
      <name val="Calibri"/>
      <family val="2"/>
      <scheme val="minor"/>
    </font>
    <font>
      <b/>
      <sz val="11"/>
      <color rgb="FF0070C0"/>
      <name val="Calibri"/>
      <family val="2"/>
      <scheme val="minor"/>
    </font>
    <font>
      <b/>
      <sz val="10"/>
      <color rgb="FFFF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rgb="FFCCFFCC"/>
        <bgColor indexed="64"/>
      </patternFill>
    </fill>
    <fill>
      <patternFill patternType="solid">
        <fgColor indexed="47"/>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FFCC99"/>
        <bgColor indexed="64"/>
      </patternFill>
    </fill>
    <fill>
      <patternFill patternType="solid">
        <fgColor rgb="FFFFFF81"/>
        <bgColor indexed="64"/>
      </patternFill>
    </fill>
    <fill>
      <patternFill patternType="solid">
        <fgColor rgb="FFD8F0D8"/>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EBF1DE"/>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top/>
      <bottom style="medium">
        <color indexed="64"/>
      </bottom>
      <diagonal/>
    </border>
    <border>
      <left/>
      <right/>
      <top style="dotted">
        <color auto="1"/>
      </top>
      <bottom/>
      <diagonal/>
    </border>
  </borders>
  <cellStyleXfs count="3">
    <xf numFmtId="0" fontId="0" fillId="0" borderId="0"/>
    <xf numFmtId="44" fontId="5" fillId="0" borderId="0" applyFont="0" applyFill="0" applyBorder="0" applyAlignment="0" applyProtection="0"/>
    <xf numFmtId="0" fontId="27" fillId="0" borderId="0" applyNumberFormat="0" applyFill="0" applyBorder="0" applyAlignment="0" applyProtection="0"/>
  </cellStyleXfs>
  <cellXfs count="357">
    <xf numFmtId="0" fontId="0" fillId="0" borderId="0" xfId="0"/>
    <xf numFmtId="0" fontId="0" fillId="0" borderId="0" xfId="0" applyFill="1"/>
    <xf numFmtId="0" fontId="1" fillId="0" borderId="0" xfId="0" applyFont="1"/>
    <xf numFmtId="0" fontId="0" fillId="5" borderId="0" xfId="0" applyFill="1" applyBorder="1" applyAlignment="1" applyProtection="1">
      <alignment horizontal="center"/>
    </xf>
    <xf numFmtId="0" fontId="0" fillId="0" borderId="0" xfId="0" applyFill="1" applyProtection="1"/>
    <xf numFmtId="0" fontId="4" fillId="0" borderId="0" xfId="0" applyFont="1" applyFill="1" applyProtection="1"/>
    <xf numFmtId="0" fontId="0" fillId="3" borderId="0" xfId="0" applyFill="1" applyBorder="1" applyAlignment="1" applyProtection="1">
      <alignment horizontal="center"/>
    </xf>
    <xf numFmtId="0" fontId="0" fillId="0" borderId="0" xfId="0" applyProtection="1"/>
    <xf numFmtId="0" fontId="7" fillId="5" borderId="0" xfId="0" applyFont="1" applyFill="1" applyBorder="1" applyAlignment="1" applyProtection="1">
      <alignment horizontal="center"/>
    </xf>
    <xf numFmtId="0" fontId="8" fillId="5" borderId="0" xfId="0" applyFont="1" applyFill="1" applyBorder="1" applyAlignment="1" applyProtection="1">
      <alignment horizontal="right"/>
      <protection locked="0"/>
    </xf>
    <xf numFmtId="1" fontId="6" fillId="6" borderId="4" xfId="0" applyNumberFormat="1" applyFont="1" applyFill="1" applyBorder="1" applyAlignment="1" applyProtection="1">
      <alignment horizontal="right"/>
      <protection locked="0"/>
    </xf>
    <xf numFmtId="0" fontId="6" fillId="6" borderId="4" xfId="0" applyNumberFormat="1" applyFont="1" applyFill="1" applyBorder="1" applyAlignment="1" applyProtection="1">
      <alignment horizontal="right"/>
      <protection locked="0"/>
    </xf>
    <xf numFmtId="0" fontId="6" fillId="0" borderId="0" xfId="0" applyFont="1" applyFill="1" applyBorder="1" applyProtection="1"/>
    <xf numFmtId="0" fontId="6" fillId="6" borderId="4" xfId="0" applyFont="1" applyFill="1" applyBorder="1" applyProtection="1">
      <protection locked="0"/>
    </xf>
    <xf numFmtId="0" fontId="6" fillId="3" borderId="0" xfId="0" applyFont="1" applyFill="1" applyBorder="1" applyAlignment="1" applyProtection="1">
      <alignment horizontal="center"/>
    </xf>
    <xf numFmtId="0" fontId="6" fillId="0" borderId="0" xfId="0" applyFont="1" applyProtection="1"/>
    <xf numFmtId="0" fontId="6" fillId="5" borderId="0" xfId="0" applyFont="1" applyFill="1" applyBorder="1" applyAlignment="1" applyProtection="1">
      <alignment horizontal="center"/>
    </xf>
    <xf numFmtId="49" fontId="0" fillId="0" borderId="0" xfId="0" applyNumberFormat="1"/>
    <xf numFmtId="0" fontId="0" fillId="5" borderId="14" xfId="0" applyFill="1" applyBorder="1" applyProtection="1"/>
    <xf numFmtId="0" fontId="0" fillId="5" borderId="13" xfId="0" applyFill="1" applyBorder="1" applyProtection="1"/>
    <xf numFmtId="0" fontId="0" fillId="3" borderId="5" xfId="0" applyFill="1" applyBorder="1" applyProtection="1"/>
    <xf numFmtId="0" fontId="1" fillId="0" borderId="0" xfId="0" applyFont="1" applyProtection="1"/>
    <xf numFmtId="0" fontId="0" fillId="5" borderId="5" xfId="0" applyFill="1" applyBorder="1" applyProtection="1"/>
    <xf numFmtId="0" fontId="6" fillId="5" borderId="5" xfId="0" applyFont="1" applyFill="1" applyBorder="1" applyProtection="1"/>
    <xf numFmtId="0" fontId="6" fillId="3" borderId="5" xfId="0" applyFont="1" applyFill="1" applyBorder="1" applyProtection="1"/>
    <xf numFmtId="0" fontId="2" fillId="7" borderId="6" xfId="0" applyFont="1" applyFill="1" applyBorder="1" applyProtection="1"/>
    <xf numFmtId="0" fontId="0" fillId="7" borderId="5" xfId="0" applyFill="1" applyBorder="1" applyProtection="1"/>
    <xf numFmtId="0" fontId="0" fillId="7" borderId="7" xfId="0" applyFill="1" applyBorder="1" applyProtection="1"/>
    <xf numFmtId="0" fontId="0" fillId="7" borderId="8" xfId="0" applyFill="1" applyBorder="1" applyProtection="1"/>
    <xf numFmtId="0" fontId="0" fillId="7" borderId="0" xfId="0" applyFill="1" applyBorder="1" applyProtection="1"/>
    <xf numFmtId="0" fontId="0" fillId="7" borderId="9" xfId="0" applyFill="1" applyBorder="1" applyProtection="1"/>
    <xf numFmtId="0" fontId="2" fillId="5" borderId="6" xfId="0" applyFont="1" applyFill="1" applyBorder="1" applyProtection="1"/>
    <xf numFmtId="0" fontId="2" fillId="5" borderId="5" xfId="0" applyFont="1" applyFill="1" applyBorder="1" applyProtection="1"/>
    <xf numFmtId="0" fontId="0" fillId="5" borderId="8" xfId="0" applyFill="1" applyBorder="1" applyProtection="1"/>
    <xf numFmtId="0" fontId="0" fillId="5" borderId="0" xfId="0" applyFill="1" applyBorder="1" applyProtection="1"/>
    <xf numFmtId="0" fontId="6" fillId="5" borderId="0" xfId="0" applyFont="1" applyFill="1" applyBorder="1" applyProtection="1"/>
    <xf numFmtId="0" fontId="0" fillId="5" borderId="9" xfId="0" applyFill="1" applyBorder="1" applyProtection="1"/>
    <xf numFmtId="0" fontId="3" fillId="5" borderId="8" xfId="0" applyFont="1" applyFill="1" applyBorder="1" applyProtection="1"/>
    <xf numFmtId="0" fontId="3" fillId="5" borderId="0" xfId="0" applyFont="1" applyFill="1" applyBorder="1" applyProtection="1"/>
    <xf numFmtId="0" fontId="3" fillId="5" borderId="8" xfId="0" applyFont="1" applyFill="1" applyBorder="1" applyAlignment="1" applyProtection="1">
      <alignment horizontal="center"/>
    </xf>
    <xf numFmtId="0" fontId="0" fillId="5" borderId="0" xfId="0" applyFill="1" applyBorder="1" applyAlignment="1" applyProtection="1">
      <alignment horizontal="left"/>
    </xf>
    <xf numFmtId="0" fontId="3" fillId="5" borderId="8" xfId="0" quotePrefix="1" applyFont="1" applyFill="1" applyBorder="1" applyProtection="1"/>
    <xf numFmtId="0" fontId="2" fillId="5" borderId="8" xfId="0" applyFont="1" applyFill="1" applyBorder="1" applyAlignment="1" applyProtection="1">
      <alignment horizontal="center"/>
    </xf>
    <xf numFmtId="0" fontId="0" fillId="5" borderId="11" xfId="0" applyFill="1" applyBorder="1" applyProtection="1"/>
    <xf numFmtId="0" fontId="1" fillId="3" borderId="14" xfId="0" applyFont="1" applyFill="1" applyBorder="1" applyProtection="1"/>
    <xf numFmtId="0" fontId="0" fillId="3" borderId="0" xfId="0" applyFill="1" applyBorder="1" applyProtection="1"/>
    <xf numFmtId="0" fontId="2" fillId="3" borderId="6" xfId="0" applyFont="1" applyFill="1" applyBorder="1" applyProtection="1"/>
    <xf numFmtId="0" fontId="2" fillId="3" borderId="5" xfId="0" applyFont="1" applyFill="1" applyBorder="1" applyProtection="1"/>
    <xf numFmtId="0" fontId="0" fillId="3" borderId="8" xfId="0" applyFill="1" applyBorder="1" applyProtection="1"/>
    <xf numFmtId="0" fontId="0" fillId="3" borderId="9" xfId="0" applyFill="1" applyBorder="1" applyProtection="1"/>
    <xf numFmtId="0" fontId="3" fillId="3" borderId="8" xfId="0" applyFont="1" applyFill="1" applyBorder="1" applyProtection="1"/>
    <xf numFmtId="0" fontId="3" fillId="3" borderId="0" xfId="0" applyFont="1" applyFill="1" applyBorder="1" applyProtection="1"/>
    <xf numFmtId="0" fontId="1" fillId="3" borderId="8" xfId="0" applyFont="1" applyFill="1" applyBorder="1" applyProtection="1"/>
    <xf numFmtId="0" fontId="0" fillId="3" borderId="0" xfId="0" applyFill="1" applyBorder="1" applyAlignment="1" applyProtection="1">
      <alignment horizontal="left"/>
    </xf>
    <xf numFmtId="0" fontId="0" fillId="3" borderId="10" xfId="0" applyFill="1" applyBorder="1" applyProtection="1"/>
    <xf numFmtId="0" fontId="4" fillId="3" borderId="11" xfId="0" applyFont="1" applyFill="1" applyBorder="1" applyAlignment="1" applyProtection="1">
      <alignment horizontal="left"/>
    </xf>
    <xf numFmtId="0" fontId="0" fillId="3" borderId="11" xfId="0" applyFill="1" applyBorder="1" applyProtection="1"/>
    <xf numFmtId="0" fontId="7" fillId="5" borderId="0" xfId="0" applyFont="1" applyFill="1" applyBorder="1" applyProtection="1"/>
    <xf numFmtId="3" fontId="6" fillId="5" borderId="7" xfId="0" applyNumberFormat="1" applyFont="1" applyFill="1" applyBorder="1" applyAlignment="1" applyProtection="1">
      <alignment wrapText="1"/>
    </xf>
    <xf numFmtId="0" fontId="6" fillId="5" borderId="0" xfId="0" applyFont="1" applyFill="1" applyBorder="1" applyAlignment="1" applyProtection="1">
      <alignment horizontal="center" wrapText="1"/>
    </xf>
    <xf numFmtId="0" fontId="1" fillId="5" borderId="8" xfId="0" applyFont="1" applyFill="1" applyBorder="1" applyProtection="1"/>
    <xf numFmtId="0" fontId="6" fillId="5" borderId="0" xfId="0" applyFont="1" applyFill="1" applyBorder="1" applyAlignment="1" applyProtection="1">
      <alignment horizontal="right"/>
    </xf>
    <xf numFmtId="0" fontId="0" fillId="5" borderId="10" xfId="0" applyFill="1" applyBorder="1" applyProtection="1"/>
    <xf numFmtId="0" fontId="4" fillId="5" borderId="11" xfId="0" applyFont="1" applyFill="1" applyBorder="1" applyAlignment="1" applyProtection="1">
      <alignment horizontal="left"/>
    </xf>
    <xf numFmtId="0" fontId="0" fillId="3" borderId="7" xfId="0" applyFill="1" applyBorder="1" applyProtection="1"/>
    <xf numFmtId="0" fontId="0" fillId="3" borderId="9" xfId="0" applyFill="1" applyBorder="1" applyAlignment="1" applyProtection="1">
      <alignment horizontal="center"/>
    </xf>
    <xf numFmtId="0" fontId="0" fillId="5" borderId="7" xfId="0" applyFill="1" applyBorder="1" applyProtection="1"/>
    <xf numFmtId="0" fontId="0" fillId="5" borderId="9" xfId="0" applyFill="1" applyBorder="1" applyAlignment="1" applyProtection="1">
      <alignment horizontal="center"/>
    </xf>
    <xf numFmtId="0" fontId="0" fillId="3" borderId="2" xfId="0" applyFill="1" applyBorder="1" applyProtection="1"/>
    <xf numFmtId="0" fontId="6" fillId="3" borderId="2" xfId="0" applyFont="1" applyFill="1" applyBorder="1" applyProtection="1"/>
    <xf numFmtId="0" fontId="1" fillId="3" borderId="15" xfId="0" applyFont="1" applyFill="1" applyBorder="1" applyProtection="1"/>
    <xf numFmtId="0" fontId="1" fillId="5" borderId="15" xfId="0" applyFont="1" applyFill="1" applyBorder="1" applyProtection="1"/>
    <xf numFmtId="0" fontId="0" fillId="5" borderId="2" xfId="0" applyFill="1" applyBorder="1" applyProtection="1"/>
    <xf numFmtId="0" fontId="6" fillId="5" borderId="2" xfId="0" applyFont="1" applyFill="1" applyBorder="1" applyProtection="1"/>
    <xf numFmtId="0" fontId="7" fillId="5" borderId="2" xfId="0" applyFont="1" applyFill="1" applyBorder="1" applyProtection="1"/>
    <xf numFmtId="44" fontId="0" fillId="5" borderId="9" xfId="1" applyFont="1" applyFill="1" applyBorder="1" applyAlignment="1" applyProtection="1">
      <alignment horizontal="center"/>
    </xf>
    <xf numFmtId="0" fontId="0" fillId="5" borderId="2" xfId="0" applyFill="1" applyBorder="1" applyAlignment="1" applyProtection="1">
      <alignment horizontal="left"/>
    </xf>
    <xf numFmtId="0" fontId="0" fillId="5" borderId="2" xfId="0" applyFill="1" applyBorder="1" applyAlignment="1" applyProtection="1">
      <alignment horizontal="center"/>
    </xf>
    <xf numFmtId="0" fontId="3" fillId="5" borderId="15" xfId="0" applyFont="1" applyFill="1" applyBorder="1" applyProtection="1"/>
    <xf numFmtId="0" fontId="0" fillId="5" borderId="13" xfId="0" applyFill="1" applyBorder="1" applyAlignment="1" applyProtection="1">
      <alignment horizontal="left"/>
    </xf>
    <xf numFmtId="0" fontId="1" fillId="5" borderId="17" xfId="0" applyFont="1" applyFill="1" applyBorder="1" applyAlignment="1" applyProtection="1">
      <alignment horizontal="right"/>
    </xf>
    <xf numFmtId="0" fontId="10" fillId="5" borderId="0" xfId="0" applyFont="1" applyFill="1" applyBorder="1" applyAlignment="1" applyProtection="1">
      <alignment horizontal="center" wrapText="1"/>
    </xf>
    <xf numFmtId="0" fontId="1" fillId="3" borderId="0" xfId="0" applyFont="1" applyFill="1" applyBorder="1" applyProtection="1"/>
    <xf numFmtId="0" fontId="11" fillId="3" borderId="0" xfId="0" applyFont="1" applyFill="1" applyBorder="1" applyProtection="1">
      <protection locked="0"/>
    </xf>
    <xf numFmtId="0" fontId="1" fillId="0" borderId="0" xfId="0" applyFont="1" applyBorder="1"/>
    <xf numFmtId="42" fontId="0" fillId="0" borderId="0" xfId="0" applyNumberFormat="1" applyBorder="1" applyAlignment="1">
      <alignment horizontal="right"/>
    </xf>
    <xf numFmtId="0" fontId="0" fillId="0" borderId="0" xfId="0" applyAlignment="1"/>
    <xf numFmtId="0" fontId="0" fillId="0" borderId="0" xfId="0" applyFill="1" applyBorder="1" applyAlignment="1"/>
    <xf numFmtId="0" fontId="0" fillId="0" borderId="0" xfId="0" applyFill="1" applyBorder="1" applyAlignment="1">
      <alignment horizontal="left"/>
    </xf>
    <xf numFmtId="0" fontId="0" fillId="0" borderId="0" xfId="0" applyAlignment="1">
      <alignment horizontal="left" vertical="top"/>
    </xf>
    <xf numFmtId="0" fontId="0" fillId="0" borderId="0" xfId="0" applyAlignment="1">
      <alignment horizontal="left" vertical="center"/>
    </xf>
    <xf numFmtId="0" fontId="1" fillId="0" borderId="0" xfId="0" applyFont="1" applyAlignment="1">
      <alignment horizontal="left" vertical="top"/>
    </xf>
    <xf numFmtId="0" fontId="0" fillId="8" borderId="0" xfId="0" applyFill="1"/>
    <xf numFmtId="0" fontId="0" fillId="0" borderId="0" xfId="0" applyFill="1" applyBorder="1"/>
    <xf numFmtId="0" fontId="0" fillId="0" borderId="0" xfId="0" applyFill="1" applyBorder="1" applyAlignment="1">
      <alignment horizontal="left" vertical="top"/>
    </xf>
    <xf numFmtId="0" fontId="0" fillId="0" borderId="0" xfId="0" applyFill="1" applyBorder="1" applyAlignment="1">
      <alignment vertical="top" wrapText="1"/>
    </xf>
    <xf numFmtId="0" fontId="0" fillId="0" borderId="0" xfId="0" applyFill="1" applyBorder="1" applyAlignment="1">
      <alignment vertical="center"/>
    </xf>
    <xf numFmtId="0" fontId="12" fillId="0" borderId="0" xfId="0" applyFont="1" applyAlignment="1"/>
    <xf numFmtId="0" fontId="0" fillId="9" borderId="0" xfId="0" applyFill="1" applyBorder="1" applyProtection="1"/>
    <xf numFmtId="0" fontId="0" fillId="9" borderId="11" xfId="0" applyFill="1" applyBorder="1"/>
    <xf numFmtId="0" fontId="0" fillId="3" borderId="0" xfId="0" applyFill="1" applyBorder="1"/>
    <xf numFmtId="0" fontId="1" fillId="8" borderId="10" xfId="0" applyFont="1" applyFill="1" applyBorder="1"/>
    <xf numFmtId="166" fontId="1" fillId="8" borderId="11" xfId="0" applyNumberFormat="1" applyFont="1" applyFill="1" applyBorder="1"/>
    <xf numFmtId="0" fontId="0" fillId="8" borderId="11" xfId="0" applyFill="1" applyBorder="1"/>
    <xf numFmtId="0" fontId="9" fillId="3" borderId="8" xfId="0" applyFont="1" applyFill="1" applyBorder="1" applyProtection="1"/>
    <xf numFmtId="0" fontId="9" fillId="5" borderId="8" xfId="0" applyFont="1" applyFill="1" applyBorder="1" applyProtection="1"/>
    <xf numFmtId="0" fontId="0" fillId="8" borderId="9" xfId="0" applyFill="1" applyBorder="1"/>
    <xf numFmtId="0" fontId="0" fillId="8" borderId="12" xfId="0" applyFill="1" applyBorder="1"/>
    <xf numFmtId="0" fontId="9" fillId="8" borderId="8" xfId="0" applyFont="1" applyFill="1" applyBorder="1"/>
    <xf numFmtId="0" fontId="0" fillId="3" borderId="20" xfId="0" applyFill="1" applyBorder="1" applyProtection="1"/>
    <xf numFmtId="0" fontId="9" fillId="8" borderId="6" xfId="0" applyFont="1" applyFill="1" applyBorder="1"/>
    <xf numFmtId="0" fontId="0" fillId="8" borderId="5" xfId="0" applyFill="1" applyBorder="1"/>
    <xf numFmtId="0" fontId="0" fillId="8" borderId="7" xfId="0" applyFill="1" applyBorder="1"/>
    <xf numFmtId="0" fontId="9" fillId="0" borderId="0" xfId="0" applyFont="1" applyFill="1" applyAlignment="1">
      <alignment vertical="center"/>
    </xf>
    <xf numFmtId="0" fontId="13" fillId="8" borderId="8" xfId="0" applyFont="1" applyFill="1" applyBorder="1"/>
    <xf numFmtId="166" fontId="13" fillId="8" borderId="0" xfId="0" applyNumberFormat="1" applyFont="1" applyFill="1" applyBorder="1"/>
    <xf numFmtId="0" fontId="14" fillId="8" borderId="0" xfId="0" applyFont="1" applyFill="1"/>
    <xf numFmtId="0" fontId="14" fillId="8" borderId="0" xfId="0" applyFont="1" applyFill="1" applyBorder="1"/>
    <xf numFmtId="0" fontId="13" fillId="8" borderId="0" xfId="0" applyFont="1" applyFill="1" applyBorder="1"/>
    <xf numFmtId="0" fontId="13" fillId="8" borderId="0" xfId="0" applyFont="1" applyFill="1"/>
    <xf numFmtId="0" fontId="0" fillId="3" borderId="24" xfId="0" applyFill="1" applyBorder="1" applyProtection="1"/>
    <xf numFmtId="0" fontId="0" fillId="3" borderId="14" xfId="0" applyFill="1" applyBorder="1" applyProtection="1"/>
    <xf numFmtId="0" fontId="9" fillId="3" borderId="14" xfId="0" applyFont="1" applyFill="1" applyBorder="1" applyProtection="1"/>
    <xf numFmtId="0" fontId="13" fillId="5" borderId="8" xfId="0" applyFont="1" applyFill="1" applyBorder="1" applyProtection="1"/>
    <xf numFmtId="0" fontId="14" fillId="5" borderId="0" xfId="0" applyFont="1" applyFill="1" applyBorder="1" applyProtection="1"/>
    <xf numFmtId="0" fontId="9" fillId="5" borderId="0" xfId="0" applyFont="1" applyFill="1" applyBorder="1" applyAlignment="1" applyProtection="1">
      <alignment horizontal="center"/>
    </xf>
    <xf numFmtId="0" fontId="0" fillId="9" borderId="19" xfId="0" applyFill="1" applyBorder="1" applyAlignment="1"/>
    <xf numFmtId="0" fontId="0" fillId="9" borderId="21" xfId="0" applyFill="1" applyBorder="1" applyAlignment="1"/>
    <xf numFmtId="0" fontId="0" fillId="8" borderId="24" xfId="0" applyFill="1" applyBorder="1"/>
    <xf numFmtId="0" fontId="0" fillId="8" borderId="14" xfId="0" applyFill="1" applyBorder="1"/>
    <xf numFmtId="0" fontId="9" fillId="8" borderId="14" xfId="0" applyFont="1" applyFill="1" applyBorder="1"/>
    <xf numFmtId="0" fontId="14" fillId="5" borderId="0" xfId="0" applyFont="1" applyFill="1" applyBorder="1" applyAlignment="1" applyProtection="1">
      <alignment horizontal="center"/>
    </xf>
    <xf numFmtId="0" fontId="0" fillId="5" borderId="24" xfId="0" applyFill="1" applyBorder="1" applyProtection="1"/>
    <xf numFmtId="0" fontId="13" fillId="3" borderId="5" xfId="0" applyFont="1" applyFill="1" applyBorder="1"/>
    <xf numFmtId="0" fontId="13" fillId="3" borderId="6" xfId="0" applyFont="1" applyFill="1" applyBorder="1"/>
    <xf numFmtId="166" fontId="1" fillId="3" borderId="0" xfId="0" applyNumberFormat="1" applyFont="1" applyFill="1" applyBorder="1" applyProtection="1"/>
    <xf numFmtId="166" fontId="13" fillId="3" borderId="5" xfId="0" applyNumberFormat="1" applyFont="1" applyFill="1" applyBorder="1"/>
    <xf numFmtId="166" fontId="0" fillId="3" borderId="14" xfId="0" applyNumberFormat="1" applyFill="1" applyBorder="1" applyProtection="1"/>
    <xf numFmtId="166" fontId="0" fillId="5" borderId="0" xfId="0" applyNumberFormat="1" applyFill="1" applyBorder="1" applyProtection="1"/>
    <xf numFmtId="166" fontId="13" fillId="5" borderId="0" xfId="0" applyNumberFormat="1" applyFont="1" applyFill="1" applyBorder="1" applyProtection="1"/>
    <xf numFmtId="166" fontId="13" fillId="8" borderId="0" xfId="0" applyNumberFormat="1" applyFont="1" applyFill="1"/>
    <xf numFmtId="166" fontId="0" fillId="8" borderId="14" xfId="0" applyNumberFormat="1" applyFill="1" applyBorder="1"/>
    <xf numFmtId="166" fontId="0" fillId="3" borderId="0" xfId="0" applyNumberFormat="1" applyFill="1" applyBorder="1" applyProtection="1"/>
    <xf numFmtId="166" fontId="0" fillId="4" borderId="4" xfId="0" applyNumberFormat="1" applyFill="1" applyBorder="1" applyAlignment="1">
      <alignment horizontal="left" vertical="center"/>
    </xf>
    <xf numFmtId="0" fontId="0" fillId="0" borderId="0" xfId="0" applyFill="1" applyBorder="1" applyAlignment="1">
      <alignment horizontal="left" vertical="center"/>
    </xf>
    <xf numFmtId="0" fontId="9" fillId="9" borderId="19" xfId="0" applyFont="1" applyFill="1" applyBorder="1" applyAlignment="1">
      <alignment horizontal="left"/>
    </xf>
    <xf numFmtId="0" fontId="9" fillId="5" borderId="14" xfId="0" applyFont="1" applyFill="1" applyBorder="1" applyAlignment="1" applyProtection="1">
      <alignment horizontal="center"/>
    </xf>
    <xf numFmtId="0" fontId="1" fillId="0" borderId="0" xfId="0" applyFont="1" applyAlignment="1">
      <alignment horizontal="left" vertical="center"/>
    </xf>
    <xf numFmtId="0" fontId="0" fillId="0" borderId="0" xfId="0" applyBorder="1"/>
    <xf numFmtId="0" fontId="1" fillId="0" borderId="11" xfId="0" applyFont="1" applyBorder="1" applyAlignment="1">
      <alignment horizontal="left" vertical="center"/>
    </xf>
    <xf numFmtId="0" fontId="9" fillId="5" borderId="14" xfId="0" applyFont="1" applyFill="1" applyBorder="1" applyAlignment="1" applyProtection="1">
      <alignment horizontal="left"/>
    </xf>
    <xf numFmtId="0" fontId="1" fillId="0" borderId="25" xfId="0" applyFont="1" applyBorder="1"/>
    <xf numFmtId="0" fontId="1" fillId="0" borderId="25" xfId="0" applyFont="1" applyFill="1" applyBorder="1" applyAlignment="1">
      <alignment horizontal="left"/>
    </xf>
    <xf numFmtId="164" fontId="13" fillId="8" borderId="9" xfId="1" applyNumberFormat="1" applyFont="1" applyFill="1" applyBorder="1" applyAlignment="1">
      <alignment horizontal="right"/>
    </xf>
    <xf numFmtId="164" fontId="9" fillId="8" borderId="16" xfId="1" applyNumberFormat="1" applyFont="1" applyFill="1" applyBorder="1" applyAlignment="1">
      <alignment horizontal="right"/>
    </xf>
    <xf numFmtId="164" fontId="0" fillId="3" borderId="22" xfId="0" applyNumberFormat="1" applyFill="1" applyBorder="1" applyProtection="1"/>
    <xf numFmtId="164" fontId="0" fillId="3" borderId="9" xfId="0" applyNumberFormat="1" applyFill="1" applyBorder="1" applyProtection="1"/>
    <xf numFmtId="164" fontId="0" fillId="3" borderId="12" xfId="0" applyNumberFormat="1" applyFill="1" applyBorder="1" applyProtection="1"/>
    <xf numFmtId="164" fontId="13" fillId="3" borderId="9" xfId="0" applyNumberFormat="1" applyFont="1" applyFill="1" applyBorder="1" applyAlignment="1">
      <alignment horizontal="right"/>
    </xf>
    <xf numFmtId="164" fontId="0" fillId="5" borderId="9" xfId="0" applyNumberFormat="1" applyFill="1" applyBorder="1" applyProtection="1"/>
    <xf numFmtId="164" fontId="13" fillId="8" borderId="9" xfId="0" applyNumberFormat="1" applyFont="1" applyFill="1" applyBorder="1" applyAlignment="1">
      <alignment horizontal="right"/>
    </xf>
    <xf numFmtId="164" fontId="13" fillId="8" borderId="12" xfId="0" applyNumberFormat="1" applyFont="1" applyFill="1" applyBorder="1" applyAlignment="1">
      <alignment horizontal="right"/>
    </xf>
    <xf numFmtId="164" fontId="9" fillId="8" borderId="16" xfId="0" applyNumberFormat="1" applyFont="1" applyFill="1" applyBorder="1" applyAlignment="1">
      <alignment horizontal="right"/>
    </xf>
    <xf numFmtId="164" fontId="9" fillId="8" borderId="9" xfId="0" applyNumberFormat="1" applyFont="1" applyFill="1" applyBorder="1" applyAlignment="1">
      <alignment horizontal="right"/>
    </xf>
    <xf numFmtId="164" fontId="9" fillId="9" borderId="23" xfId="0" applyNumberFormat="1" applyFont="1" applyFill="1" applyBorder="1" applyAlignment="1">
      <alignment horizontal="right"/>
    </xf>
    <xf numFmtId="164" fontId="5" fillId="5" borderId="9" xfId="1" applyNumberFormat="1" applyFont="1" applyFill="1" applyBorder="1" applyProtection="1"/>
    <xf numFmtId="164" fontId="1" fillId="5" borderId="16" xfId="0" applyNumberFormat="1" applyFont="1" applyFill="1" applyBorder="1" applyProtection="1"/>
    <xf numFmtId="164" fontId="5" fillId="3" borderId="9" xfId="1" applyNumberFormat="1" applyFont="1" applyFill="1" applyBorder="1" applyProtection="1"/>
    <xf numFmtId="164" fontId="1" fillId="3" borderId="16" xfId="0" applyNumberFormat="1" applyFont="1" applyFill="1" applyBorder="1" applyProtection="1"/>
    <xf numFmtId="164" fontId="0" fillId="5" borderId="9" xfId="1" applyNumberFormat="1" applyFont="1" applyFill="1" applyBorder="1" applyAlignment="1" applyProtection="1">
      <alignment horizontal="center"/>
    </xf>
    <xf numFmtId="164" fontId="1" fillId="5" borderId="16" xfId="0" applyNumberFormat="1" applyFont="1" applyFill="1" applyBorder="1" applyAlignment="1" applyProtection="1">
      <alignment horizontal="center"/>
    </xf>
    <xf numFmtId="164" fontId="1" fillId="7" borderId="0" xfId="0" applyNumberFormat="1" applyFont="1" applyFill="1" applyBorder="1" applyProtection="1"/>
    <xf numFmtId="164" fontId="1" fillId="5" borderId="9" xfId="1" applyNumberFormat="1" applyFont="1" applyFill="1" applyBorder="1" applyProtection="1"/>
    <xf numFmtId="0" fontId="7" fillId="8" borderId="0" xfId="0" applyFont="1" applyFill="1" applyBorder="1" applyProtection="1"/>
    <xf numFmtId="2" fontId="22" fillId="5" borderId="0" xfId="0" applyNumberFormat="1" applyFont="1" applyFill="1" applyBorder="1" applyAlignment="1" applyProtection="1">
      <alignment horizontal="right"/>
      <protection locked="0"/>
    </xf>
    <xf numFmtId="0" fontId="22" fillId="5" borderId="0" xfId="0" applyFont="1" applyFill="1" applyBorder="1" applyProtection="1">
      <protection locked="0"/>
    </xf>
    <xf numFmtId="0" fontId="22" fillId="5" borderId="0" xfId="0" applyFont="1" applyFill="1" applyBorder="1" applyAlignment="1" applyProtection="1">
      <alignment horizontal="right"/>
      <protection locked="0"/>
    </xf>
    <xf numFmtId="0" fontId="10"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xf>
    <xf numFmtId="164" fontId="1" fillId="3" borderId="9" xfId="1" applyNumberFormat="1" applyFont="1" applyFill="1" applyBorder="1" applyProtection="1"/>
    <xf numFmtId="0" fontId="13" fillId="3" borderId="8" xfId="0" applyFont="1" applyFill="1" applyBorder="1"/>
    <xf numFmtId="166" fontId="13" fillId="3" borderId="0" xfId="0" applyNumberFormat="1" applyFont="1" applyFill="1" applyBorder="1"/>
    <xf numFmtId="0" fontId="13" fillId="3" borderId="0" xfId="0" applyFont="1" applyFill="1" applyBorder="1"/>
    <xf numFmtId="0" fontId="24" fillId="3" borderId="0" xfId="0" applyFont="1" applyFill="1" applyBorder="1" applyProtection="1"/>
    <xf numFmtId="164" fontId="9" fillId="3" borderId="16" xfId="0" applyNumberFormat="1" applyFont="1" applyFill="1" applyBorder="1" applyAlignment="1">
      <alignment horizontal="right"/>
    </xf>
    <xf numFmtId="0" fontId="25" fillId="6" borderId="4" xfId="0" applyFont="1" applyFill="1" applyBorder="1" applyProtection="1"/>
    <xf numFmtId="0" fontId="1" fillId="0" borderId="0" xfId="0" applyFont="1" applyFill="1" applyBorder="1" applyAlignment="1">
      <alignment horizontal="left"/>
    </xf>
    <xf numFmtId="0" fontId="23" fillId="3" borderId="0" xfId="0" applyFont="1" applyFill="1" applyBorder="1" applyProtection="1">
      <protection locked="0"/>
    </xf>
    <xf numFmtId="0" fontId="1" fillId="0" borderId="0" xfId="0" applyFont="1" applyFill="1" applyBorder="1" applyAlignment="1" applyProtection="1">
      <alignment horizontal="left"/>
    </xf>
    <xf numFmtId="0" fontId="19" fillId="0" borderId="0" xfId="0" applyFont="1" applyFill="1" applyAlignment="1" applyProtection="1">
      <alignment vertical="center"/>
    </xf>
    <xf numFmtId="0" fontId="20" fillId="0" borderId="0" xfId="0" applyFont="1" applyFill="1" applyBorder="1" applyAlignment="1" applyProtection="1">
      <alignment vertical="center"/>
    </xf>
    <xf numFmtId="0" fontId="19" fillId="2" borderId="0" xfId="0" applyFont="1" applyFill="1" applyAlignment="1" applyProtection="1">
      <alignment vertical="center"/>
    </xf>
    <xf numFmtId="0" fontId="26" fillId="0" borderId="0" xfId="0" applyFont="1" applyFill="1" applyBorder="1" applyAlignment="1" applyProtection="1">
      <alignment horizontal="left"/>
    </xf>
    <xf numFmtId="17" fontId="26" fillId="0" borderId="0" xfId="0" applyNumberFormat="1" applyFont="1" applyFill="1" applyBorder="1" applyAlignment="1" applyProtection="1">
      <alignment horizontal="left" vertical="center"/>
    </xf>
    <xf numFmtId="0" fontId="1" fillId="0" borderId="0" xfId="0" applyFont="1" applyFill="1" applyAlignment="1" applyProtection="1">
      <alignment horizontal="left" wrapText="1"/>
    </xf>
    <xf numFmtId="0" fontId="20"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xf>
    <xf numFmtId="0" fontId="28" fillId="0" borderId="0" xfId="0" applyFont="1" applyFill="1" applyAlignment="1" applyProtection="1">
      <alignment horizontal="center"/>
    </xf>
    <xf numFmtId="0" fontId="1" fillId="0" borderId="0" xfId="0" applyFont="1" applyFill="1" applyProtection="1"/>
    <xf numFmtId="0" fontId="1" fillId="0" borderId="0" xfId="0" applyFont="1" applyFill="1" applyBorder="1" applyProtection="1"/>
    <xf numFmtId="0" fontId="20" fillId="0" borderId="0" xfId="0" applyFont="1" applyFill="1" applyBorder="1" applyAlignment="1" applyProtection="1">
      <alignment horizontal="left" vertical="center" wrapText="1"/>
      <protection locked="0"/>
    </xf>
    <xf numFmtId="0" fontId="20" fillId="0" borderId="0" xfId="0" applyFont="1" applyFill="1" applyBorder="1" applyAlignment="1" applyProtection="1">
      <alignment vertical="center" wrapText="1"/>
    </xf>
    <xf numFmtId="49" fontId="20" fillId="0" borderId="0"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left" vertical="top" wrapText="1"/>
      <protection locked="0"/>
    </xf>
    <xf numFmtId="0" fontId="1" fillId="0" borderId="0" xfId="0" applyFont="1" applyFill="1" applyBorder="1" applyAlignment="1" applyProtection="1"/>
    <xf numFmtId="0" fontId="1" fillId="0" borderId="0" xfId="0" applyFont="1" applyFill="1" applyBorder="1" applyAlignment="1" applyProtection="1">
      <alignment horizontal="left" vertical="center"/>
    </xf>
    <xf numFmtId="1" fontId="0" fillId="4" borderId="4" xfId="0" applyNumberFormat="1" applyFont="1" applyFill="1" applyBorder="1" applyAlignment="1" applyProtection="1">
      <alignment horizontal="right" vertical="center"/>
      <protection locked="0"/>
    </xf>
    <xf numFmtId="0" fontId="1" fillId="0" borderId="0" xfId="0" applyFont="1" applyFill="1" applyBorder="1" applyAlignment="1" applyProtection="1">
      <alignment horizontal="left" vertical="top" wrapText="1"/>
    </xf>
    <xf numFmtId="0" fontId="0" fillId="0" borderId="0" xfId="0" applyFill="1" applyBorder="1" applyAlignment="1">
      <alignment horizontal="left" vertical="top" wrapText="1"/>
    </xf>
    <xf numFmtId="0" fontId="0" fillId="0" borderId="8" xfId="0" applyFill="1" applyBorder="1" applyAlignment="1">
      <alignment vertical="top" wrapText="1"/>
    </xf>
    <xf numFmtId="0" fontId="1" fillId="0" borderId="0" xfId="0" applyFont="1" applyBorder="1" applyAlignment="1">
      <alignment vertical="center"/>
    </xf>
    <xf numFmtId="0" fontId="1" fillId="0" borderId="0" xfId="0" applyFont="1" applyFill="1" applyBorder="1" applyAlignment="1">
      <alignment horizontal="left" vertical="top" wrapText="1"/>
    </xf>
    <xf numFmtId="164" fontId="1" fillId="7" borderId="0" xfId="0" applyNumberFormat="1" applyFont="1" applyFill="1" applyBorder="1" applyAlignment="1" applyProtection="1">
      <alignment vertical="top"/>
    </xf>
    <xf numFmtId="1" fontId="0" fillId="4" borderId="4" xfId="0" applyNumberFormat="1" applyFont="1" applyFill="1" applyBorder="1" applyAlignment="1" applyProtection="1">
      <alignment horizontal="right" vertical="center"/>
    </xf>
    <xf numFmtId="0" fontId="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wrapText="1"/>
    </xf>
    <xf numFmtId="0" fontId="20" fillId="0" borderId="0" xfId="0" applyFont="1" applyFill="1" applyBorder="1" applyAlignment="1" applyProtection="1">
      <alignment horizontal="left" vertical="top" wrapText="1"/>
    </xf>
    <xf numFmtId="0" fontId="29" fillId="0" borderId="0" xfId="2" applyFont="1" applyFill="1" applyBorder="1" applyAlignment="1" applyProtection="1">
      <alignment horizontal="left" vertical="center" wrapText="1"/>
    </xf>
    <xf numFmtId="49" fontId="20" fillId="0" borderId="0" xfId="0" applyNumberFormat="1" applyFont="1" applyFill="1" applyBorder="1" applyAlignment="1" applyProtection="1">
      <alignment horizontal="left" vertical="top" wrapText="1"/>
    </xf>
    <xf numFmtId="165" fontId="1" fillId="0" borderId="0" xfId="0" applyNumberFormat="1" applyFont="1" applyFill="1" applyBorder="1" applyAlignment="1" applyProtection="1">
      <alignment horizontal="center" vertical="center"/>
    </xf>
    <xf numFmtId="0" fontId="0" fillId="7" borderId="0" xfId="0" applyFill="1" applyBorder="1"/>
    <xf numFmtId="0" fontId="0" fillId="7" borderId="0" xfId="0" applyFill="1" applyBorder="1"/>
    <xf numFmtId="164" fontId="20" fillId="7" borderId="0" xfId="0" applyNumberFormat="1" applyFont="1" applyFill="1" applyBorder="1" applyProtection="1"/>
    <xf numFmtId="0" fontId="0" fillId="7" borderId="9" xfId="0" applyFill="1" applyBorder="1"/>
    <xf numFmtId="0" fontId="8" fillId="5" borderId="2" xfId="0" applyFont="1" applyFill="1" applyBorder="1" applyProtection="1"/>
    <xf numFmtId="0" fontId="0" fillId="7" borderId="12" xfId="0" applyFill="1" applyBorder="1"/>
    <xf numFmtId="0" fontId="20" fillId="0" borderId="0" xfId="0" applyFont="1" applyFill="1" applyBorder="1" applyAlignment="1" applyProtection="1">
      <alignment horizontal="left" vertical="center" wrapText="1"/>
    </xf>
    <xf numFmtId="0" fontId="13" fillId="5" borderId="0" xfId="0" applyFont="1" applyFill="1" applyBorder="1" applyProtection="1"/>
    <xf numFmtId="0" fontId="20"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27"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xf>
    <xf numFmtId="0" fontId="1" fillId="0" borderId="0" xfId="0" applyFont="1" applyFill="1" applyBorder="1" applyAlignment="1" applyProtection="1">
      <alignment wrapText="1"/>
    </xf>
    <xf numFmtId="164" fontId="0" fillId="5" borderId="0" xfId="1" applyNumberFormat="1" applyFont="1" applyFill="1" applyBorder="1" applyProtection="1"/>
    <xf numFmtId="0" fontId="1" fillId="12" borderId="10" xfId="0" applyFont="1" applyFill="1" applyBorder="1" applyAlignment="1" applyProtection="1">
      <alignment wrapText="1"/>
    </xf>
    <xf numFmtId="0" fontId="1" fillId="12" borderId="11" xfId="0" applyFont="1" applyFill="1" applyBorder="1" applyAlignment="1" applyProtection="1">
      <alignment wrapText="1"/>
    </xf>
    <xf numFmtId="0" fontId="1" fillId="12" borderId="12" xfId="0" applyFont="1" applyFill="1" applyBorder="1" applyAlignment="1" applyProtection="1">
      <alignment wrapText="1"/>
    </xf>
    <xf numFmtId="0" fontId="1" fillId="11" borderId="1" xfId="0" applyFont="1" applyFill="1" applyBorder="1" applyAlignment="1" applyProtection="1">
      <alignment horizontal="left" wrapText="1"/>
    </xf>
    <xf numFmtId="0" fontId="1" fillId="11" borderId="2" xfId="0" applyFont="1" applyFill="1" applyBorder="1" applyAlignment="1" applyProtection="1">
      <alignment horizontal="left" wrapText="1"/>
    </xf>
    <xf numFmtId="0" fontId="1" fillId="11" borderId="3" xfId="0" applyFont="1" applyFill="1" applyBorder="1" applyAlignment="1" applyProtection="1">
      <alignment horizontal="left" wrapText="1"/>
    </xf>
    <xf numFmtId="0" fontId="0" fillId="4" borderId="1" xfId="0" applyFont="1" applyFill="1" applyBorder="1" applyAlignment="1" applyProtection="1">
      <alignment horizontal="left" vertical="center" wrapText="1"/>
      <protection locked="0"/>
    </xf>
    <xf numFmtId="0" fontId="0" fillId="4" borderId="2" xfId="0" applyFont="1" applyFill="1" applyBorder="1" applyAlignment="1" applyProtection="1">
      <alignment horizontal="left" vertical="center" wrapText="1"/>
      <protection locked="0"/>
    </xf>
    <xf numFmtId="0" fontId="0" fillId="4" borderId="3"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wrapText="1"/>
    </xf>
    <xf numFmtId="0" fontId="26" fillId="0" borderId="8" xfId="0" quotePrefix="1" applyFont="1" applyFill="1" applyBorder="1" applyAlignment="1" applyProtection="1">
      <alignment horizontal="left"/>
    </xf>
    <xf numFmtId="0" fontId="26" fillId="0" borderId="9" xfId="0" applyFont="1" applyFill="1" applyBorder="1" applyAlignment="1" applyProtection="1">
      <alignment horizontal="left"/>
    </xf>
    <xf numFmtId="0" fontId="7" fillId="4" borderId="1" xfId="2" applyFont="1" applyFill="1" applyBorder="1" applyAlignment="1" applyProtection="1">
      <alignment horizontal="left" vertical="center" wrapText="1"/>
      <protection locked="0"/>
    </xf>
    <xf numFmtId="0" fontId="7" fillId="4" borderId="2" xfId="2" applyFont="1" applyFill="1" applyBorder="1" applyAlignment="1" applyProtection="1">
      <alignment horizontal="left" vertical="center" wrapText="1"/>
      <protection locked="0"/>
    </xf>
    <xf numFmtId="0" fontId="7" fillId="4" borderId="3" xfId="2" applyFont="1" applyFill="1" applyBorder="1" applyAlignment="1" applyProtection="1">
      <alignment horizontal="left" vertical="center" wrapText="1"/>
      <protection locked="0"/>
    </xf>
    <xf numFmtId="165" fontId="0" fillId="4" borderId="1" xfId="0" applyNumberFormat="1" applyFont="1" applyFill="1" applyBorder="1" applyAlignment="1" applyProtection="1">
      <alignment horizontal="left" vertical="center"/>
      <protection locked="0"/>
    </xf>
    <xf numFmtId="165" fontId="0" fillId="4" borderId="3" xfId="0" applyNumberFormat="1" applyFont="1" applyFill="1" applyBorder="1" applyAlignment="1" applyProtection="1">
      <alignment horizontal="left" vertical="center"/>
      <protection locked="0"/>
    </xf>
    <xf numFmtId="0" fontId="0" fillId="4" borderId="6" xfId="0" applyFont="1" applyFill="1" applyBorder="1" applyAlignment="1" applyProtection="1">
      <alignment horizontal="left" vertical="top"/>
      <protection locked="0"/>
    </xf>
    <xf numFmtId="0" fontId="0" fillId="4" borderId="5" xfId="0" applyFont="1" applyFill="1" applyBorder="1" applyAlignment="1" applyProtection="1">
      <alignment horizontal="left" vertical="top"/>
      <protection locked="0"/>
    </xf>
    <xf numFmtId="0" fontId="0" fillId="4" borderId="7" xfId="0" applyFont="1" applyFill="1" applyBorder="1" applyAlignment="1" applyProtection="1">
      <alignment horizontal="left" vertical="top"/>
      <protection locked="0"/>
    </xf>
    <xf numFmtId="0" fontId="0" fillId="4" borderId="8" xfId="0" applyFont="1" applyFill="1" applyBorder="1" applyAlignment="1" applyProtection="1">
      <alignment horizontal="left" vertical="top"/>
      <protection locked="0"/>
    </xf>
    <xf numFmtId="0" fontId="0" fillId="4" borderId="0" xfId="0" applyFont="1" applyFill="1" applyBorder="1" applyAlignment="1" applyProtection="1">
      <alignment horizontal="left" vertical="top"/>
      <protection locked="0"/>
    </xf>
    <xf numFmtId="0" fontId="0" fillId="4" borderId="9" xfId="0" applyFont="1" applyFill="1" applyBorder="1" applyAlignment="1" applyProtection="1">
      <alignment horizontal="left" vertical="top"/>
      <protection locked="0"/>
    </xf>
    <xf numFmtId="0" fontId="0" fillId="4" borderId="10" xfId="0" applyFont="1" applyFill="1" applyBorder="1" applyAlignment="1" applyProtection="1">
      <alignment horizontal="left" vertical="top"/>
      <protection locked="0"/>
    </xf>
    <xf numFmtId="0" fontId="0" fillId="4" borderId="11" xfId="0" applyFont="1" applyFill="1" applyBorder="1" applyAlignment="1" applyProtection="1">
      <alignment horizontal="left" vertical="top"/>
      <protection locked="0"/>
    </xf>
    <xf numFmtId="0" fontId="0" fillId="4" borderId="12" xfId="0" applyFont="1" applyFill="1" applyBorder="1" applyAlignment="1" applyProtection="1">
      <alignment horizontal="left" vertical="top"/>
      <protection locked="0"/>
    </xf>
    <xf numFmtId="49" fontId="7" fillId="4" borderId="8" xfId="0" applyNumberFormat="1" applyFont="1" applyFill="1" applyBorder="1" applyAlignment="1" applyProtection="1">
      <alignment horizontal="left" vertical="top" wrapText="1"/>
      <protection locked="0"/>
    </xf>
    <xf numFmtId="49" fontId="7" fillId="4" borderId="0" xfId="0" applyNumberFormat="1" applyFont="1" applyFill="1" applyBorder="1" applyAlignment="1" applyProtection="1">
      <alignment horizontal="left" vertical="top" wrapText="1"/>
      <protection locked="0"/>
    </xf>
    <xf numFmtId="49" fontId="7" fillId="4" borderId="9" xfId="0" applyNumberFormat="1" applyFont="1" applyFill="1" applyBorder="1" applyAlignment="1" applyProtection="1">
      <alignment horizontal="left" vertical="top" wrapText="1"/>
      <protection locked="0"/>
    </xf>
    <xf numFmtId="49" fontId="7" fillId="4" borderId="10" xfId="0" applyNumberFormat="1" applyFont="1" applyFill="1" applyBorder="1" applyAlignment="1" applyProtection="1">
      <alignment horizontal="left" vertical="top" wrapText="1"/>
      <protection locked="0"/>
    </xf>
    <xf numFmtId="49" fontId="7" fillId="4" borderId="11" xfId="0" applyNumberFormat="1" applyFont="1" applyFill="1" applyBorder="1" applyAlignment="1" applyProtection="1">
      <alignment horizontal="left" vertical="top" wrapText="1"/>
      <protection locked="0"/>
    </xf>
    <xf numFmtId="49" fontId="7" fillId="4" borderId="12" xfId="0" applyNumberFormat="1" applyFont="1" applyFill="1" applyBorder="1" applyAlignment="1" applyProtection="1">
      <alignment horizontal="left" vertical="top" wrapText="1"/>
      <protection locked="0"/>
    </xf>
    <xf numFmtId="0" fontId="20" fillId="0" borderId="11" xfId="0" applyNumberFormat="1"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xf>
    <xf numFmtId="0" fontId="0" fillId="4" borderId="1" xfId="0" applyFont="1" applyFill="1" applyBorder="1" applyProtection="1">
      <protection locked="0"/>
    </xf>
    <xf numFmtId="0" fontId="0" fillId="4" borderId="3" xfId="0" applyFont="1" applyFill="1" applyBorder="1" applyProtection="1">
      <protection locked="0"/>
    </xf>
    <xf numFmtId="165" fontId="0" fillId="4" borderId="1" xfId="0" applyNumberFormat="1" applyFont="1" applyFill="1" applyBorder="1" applyAlignment="1" applyProtection="1">
      <alignment horizontal="left"/>
      <protection locked="0"/>
    </xf>
    <xf numFmtId="165" fontId="0" fillId="4" borderId="3" xfId="0" applyNumberFormat="1" applyFont="1" applyFill="1" applyBorder="1" applyAlignment="1" applyProtection="1">
      <alignment horizontal="left"/>
      <protection locked="0"/>
    </xf>
    <xf numFmtId="0" fontId="7" fillId="4" borderId="1" xfId="0" applyFont="1" applyFill="1" applyBorder="1" applyAlignment="1" applyProtection="1">
      <alignment horizontal="left" vertical="top"/>
      <protection locked="0"/>
    </xf>
    <xf numFmtId="0" fontId="7" fillId="4" borderId="2" xfId="0" applyFont="1" applyFill="1" applyBorder="1" applyAlignment="1" applyProtection="1">
      <alignment horizontal="left" vertical="top"/>
      <protection locked="0"/>
    </xf>
    <xf numFmtId="0" fontId="7" fillId="4" borderId="3" xfId="0" applyFont="1" applyFill="1" applyBorder="1" applyAlignment="1" applyProtection="1">
      <alignment horizontal="left" vertical="top"/>
      <protection locked="0"/>
    </xf>
    <xf numFmtId="49" fontId="7" fillId="4" borderId="6" xfId="0" applyNumberFormat="1" applyFont="1" applyFill="1" applyBorder="1" applyAlignment="1" applyProtection="1">
      <alignment horizontal="left" vertical="top" wrapText="1"/>
      <protection locked="0"/>
    </xf>
    <xf numFmtId="49" fontId="7" fillId="4" borderId="5" xfId="0" applyNumberFormat="1" applyFont="1" applyFill="1" applyBorder="1" applyAlignment="1" applyProtection="1">
      <alignment horizontal="left" vertical="top" wrapText="1"/>
      <protection locked="0"/>
    </xf>
    <xf numFmtId="49" fontId="7" fillId="4" borderId="7" xfId="0" applyNumberFormat="1" applyFont="1" applyFill="1" applyBorder="1" applyAlignment="1" applyProtection="1">
      <alignment horizontal="left" vertical="top" wrapText="1"/>
      <protection locked="0"/>
    </xf>
    <xf numFmtId="0" fontId="28" fillId="0" borderId="0" xfId="0" applyFont="1" applyFill="1" applyAlignment="1" applyProtection="1">
      <alignment horizontal="center"/>
    </xf>
    <xf numFmtId="0" fontId="27" fillId="4" borderId="1" xfId="2" applyFont="1" applyFill="1" applyBorder="1" applyAlignment="1" applyProtection="1">
      <alignment horizontal="left" vertical="center" wrapText="1"/>
      <protection locked="0"/>
    </xf>
    <xf numFmtId="0" fontId="27" fillId="4" borderId="2" xfId="2" applyFont="1" applyFill="1" applyBorder="1" applyAlignment="1" applyProtection="1">
      <alignment horizontal="left" vertical="center" wrapText="1"/>
      <protection locked="0"/>
    </xf>
    <xf numFmtId="0" fontId="27" fillId="4" borderId="3" xfId="2"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1" xfId="2" applyFont="1" applyFill="1" applyBorder="1" applyAlignment="1" applyProtection="1">
      <alignment horizontal="left" vertical="center"/>
      <protection locked="0"/>
    </xf>
    <xf numFmtId="0" fontId="7" fillId="4" borderId="3" xfId="2" applyFont="1" applyFill="1" applyBorder="1" applyAlignment="1" applyProtection="1">
      <alignment horizontal="left" vertical="center"/>
      <protection locked="0"/>
    </xf>
    <xf numFmtId="0" fontId="20" fillId="0" borderId="0" xfId="0" applyFont="1" applyFill="1" applyBorder="1" applyAlignment="1" applyProtection="1">
      <alignment horizontal="left" vertical="top" wrapText="1"/>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0" fillId="7" borderId="8" xfId="0" applyFill="1" applyBorder="1" applyProtection="1"/>
    <xf numFmtId="0" fontId="0" fillId="7" borderId="0" xfId="0" applyFill="1" applyBorder="1" applyProtection="1"/>
    <xf numFmtId="0" fontId="0" fillId="7" borderId="8" xfId="0" applyFill="1" applyBorder="1" applyAlignment="1" applyProtection="1">
      <alignment vertical="top"/>
    </xf>
    <xf numFmtId="0" fontId="0" fillId="7" borderId="0" xfId="0" applyFill="1" applyBorder="1" applyAlignment="1" applyProtection="1">
      <alignment vertical="top"/>
    </xf>
    <xf numFmtId="164" fontId="30" fillId="5" borderId="0" xfId="0" applyNumberFormat="1" applyFont="1" applyFill="1" applyBorder="1" applyAlignment="1" applyProtection="1">
      <alignment horizontal="right"/>
    </xf>
    <xf numFmtId="3" fontId="10" fillId="5" borderId="0" xfId="0" applyNumberFormat="1" applyFont="1" applyFill="1" applyBorder="1" applyAlignment="1" applyProtection="1">
      <alignment horizontal="center" wrapText="1"/>
    </xf>
    <xf numFmtId="0" fontId="31" fillId="5" borderId="0" xfId="0" applyFont="1" applyFill="1" applyBorder="1" applyAlignment="1" applyProtection="1">
      <alignment vertical="top" wrapText="1"/>
    </xf>
    <xf numFmtId="0" fontId="31" fillId="5" borderId="9" xfId="0" applyFont="1" applyFill="1" applyBorder="1" applyAlignment="1" applyProtection="1">
      <alignment vertical="top" wrapText="1"/>
    </xf>
    <xf numFmtId="0" fontId="31" fillId="5" borderId="11" xfId="0" applyFont="1" applyFill="1" applyBorder="1" applyAlignment="1" applyProtection="1">
      <alignment vertical="top" wrapText="1"/>
    </xf>
    <xf numFmtId="0" fontId="31" fillId="5" borderId="12" xfId="0" applyFont="1" applyFill="1" applyBorder="1" applyAlignment="1" applyProtection="1">
      <alignment vertical="top" wrapText="1"/>
    </xf>
    <xf numFmtId="0" fontId="3" fillId="9" borderId="20" xfId="0" applyFont="1" applyFill="1" applyBorder="1" applyAlignment="1" applyProtection="1">
      <alignment horizontal="left" vertical="center"/>
    </xf>
    <xf numFmtId="0" fontId="3" fillId="9" borderId="18" xfId="0" applyFont="1" applyFill="1" applyBorder="1" applyAlignment="1" applyProtection="1">
      <alignment horizontal="left" vertical="center"/>
    </xf>
    <xf numFmtId="0" fontId="3" fillId="9" borderId="21" xfId="0" applyFont="1" applyFill="1" applyBorder="1" applyAlignment="1" applyProtection="1">
      <alignment horizontal="left" vertical="center"/>
    </xf>
    <xf numFmtId="0" fontId="3" fillId="9" borderId="19" xfId="0" applyFont="1" applyFill="1" applyBorder="1" applyAlignment="1" applyProtection="1">
      <alignment horizontal="left" vertical="center"/>
    </xf>
    <xf numFmtId="164" fontId="9" fillId="9" borderId="22" xfId="0" applyNumberFormat="1" applyFont="1" applyFill="1" applyBorder="1" applyAlignment="1" applyProtection="1">
      <alignment horizontal="center" vertical="center"/>
    </xf>
    <xf numFmtId="164" fontId="9" fillId="9" borderId="23" xfId="0" applyNumberFormat="1" applyFont="1" applyFill="1" applyBorder="1" applyAlignment="1" applyProtection="1">
      <alignment horizontal="center" vertical="center"/>
    </xf>
    <xf numFmtId="0" fontId="31" fillId="3" borderId="0" xfId="0" applyFont="1" applyFill="1" applyBorder="1" applyAlignment="1" applyProtection="1">
      <alignment horizontal="left" wrapText="1"/>
    </xf>
    <xf numFmtId="0" fontId="31" fillId="3" borderId="9" xfId="0" applyFont="1" applyFill="1" applyBorder="1" applyAlignment="1" applyProtection="1">
      <alignment horizontal="left" wrapText="1"/>
    </xf>
    <xf numFmtId="0" fontId="31" fillId="3" borderId="11" xfId="0" applyFont="1" applyFill="1" applyBorder="1" applyAlignment="1" applyProtection="1">
      <alignment horizontal="left" wrapText="1"/>
    </xf>
    <xf numFmtId="0" fontId="31" fillId="3" borderId="12" xfId="0" applyFont="1" applyFill="1" applyBorder="1" applyAlignment="1" applyProtection="1">
      <alignment horizontal="left" wrapText="1"/>
    </xf>
    <xf numFmtId="0" fontId="0" fillId="7" borderId="8" xfId="0" applyFill="1" applyBorder="1"/>
    <xf numFmtId="0" fontId="0" fillId="7" borderId="0" xfId="0" applyFill="1" applyBorder="1"/>
    <xf numFmtId="0" fontId="1" fillId="7" borderId="8" xfId="0" applyFont="1" applyFill="1" applyBorder="1" applyProtection="1">
      <protection locked="0"/>
    </xf>
    <xf numFmtId="0" fontId="1" fillId="7" borderId="0" xfId="0" applyFont="1" applyFill="1" applyBorder="1" applyProtection="1">
      <protection locked="0"/>
    </xf>
    <xf numFmtId="0" fontId="0" fillId="7" borderId="0" xfId="0" applyFill="1" applyBorder="1" applyAlignment="1" applyProtection="1">
      <alignment wrapText="1"/>
    </xf>
    <xf numFmtId="0" fontId="0" fillId="7" borderId="9" xfId="0" applyFill="1" applyBorder="1" applyAlignment="1" applyProtection="1">
      <alignment wrapText="1"/>
    </xf>
    <xf numFmtId="0" fontId="0" fillId="10" borderId="1" xfId="0" applyFill="1" applyBorder="1"/>
    <xf numFmtId="0" fontId="0" fillId="10" borderId="2" xfId="0" applyFill="1" applyBorder="1"/>
    <xf numFmtId="0" fontId="0" fillId="10" borderId="3" xfId="0" applyFill="1" applyBorder="1"/>
    <xf numFmtId="0" fontId="21" fillId="7" borderId="1" xfId="0" applyFont="1" applyFill="1" applyBorder="1" applyAlignment="1" applyProtection="1">
      <alignment horizontal="center"/>
    </xf>
    <xf numFmtId="0" fontId="21" fillId="7" borderId="2" xfId="0" applyFont="1" applyFill="1" applyBorder="1" applyAlignment="1" applyProtection="1">
      <alignment horizontal="center"/>
    </xf>
    <xf numFmtId="0" fontId="21" fillId="7" borderId="3" xfId="0" applyFont="1" applyFill="1" applyBorder="1" applyAlignment="1" applyProtection="1">
      <alignment horizontal="center"/>
    </xf>
    <xf numFmtId="0" fontId="1" fillId="7" borderId="10" xfId="0" applyFont="1" applyFill="1" applyBorder="1" applyProtection="1">
      <protection locked="0"/>
    </xf>
    <xf numFmtId="0" fontId="1" fillId="7" borderId="11" xfId="0" applyFont="1" applyFill="1" applyBorder="1" applyProtection="1">
      <protection locked="0"/>
    </xf>
    <xf numFmtId="0" fontId="0" fillId="4" borderId="1" xfId="0" applyFill="1" applyBorder="1" applyAlignment="1">
      <alignment horizontal="left" vertical="center"/>
    </xf>
    <xf numFmtId="0" fontId="0" fillId="4" borderId="3" xfId="0" applyFill="1" applyBorder="1" applyAlignment="1">
      <alignment horizontal="left" vertical="center"/>
    </xf>
    <xf numFmtId="0" fontId="1" fillId="0" borderId="0" xfId="0" applyFont="1" applyAlignment="1">
      <alignment horizontal="left" vertical="top"/>
    </xf>
    <xf numFmtId="0" fontId="0" fillId="4" borderId="1"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1" xfId="0" applyFill="1" applyBorder="1" applyAlignment="1"/>
    <xf numFmtId="0" fontId="0" fillId="4" borderId="3" xfId="0" applyFill="1" applyBorder="1" applyAlignment="1"/>
    <xf numFmtId="0" fontId="1" fillId="4" borderId="1" xfId="0" applyFont="1" applyFill="1" applyBorder="1" applyAlignment="1">
      <alignment horizontal="left"/>
    </xf>
    <xf numFmtId="0" fontId="1" fillId="4" borderId="2" xfId="0" applyFont="1" applyFill="1" applyBorder="1" applyAlignment="1">
      <alignment horizontal="left"/>
    </xf>
    <xf numFmtId="0" fontId="1" fillId="4" borderId="3" xfId="0" applyFont="1" applyFill="1" applyBorder="1" applyAlignment="1">
      <alignment horizontal="left"/>
    </xf>
    <xf numFmtId="0" fontId="12" fillId="0" borderId="0" xfId="0" applyFont="1" applyAlignment="1">
      <alignment horizontal="center" vertical="center"/>
    </xf>
    <xf numFmtId="0" fontId="0" fillId="4" borderId="6"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8"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10" xfId="0" applyFont="1" applyFill="1" applyBorder="1" applyAlignment="1">
      <alignment horizontal="left" vertical="top" wrapText="1"/>
    </xf>
    <xf numFmtId="0" fontId="0" fillId="4" borderId="11" xfId="0" applyFont="1" applyFill="1" applyBorder="1" applyAlignment="1">
      <alignment horizontal="left" vertical="top" wrapText="1"/>
    </xf>
    <xf numFmtId="0" fontId="0" fillId="4" borderId="1" xfId="0" applyFill="1" applyBorder="1" applyAlignment="1">
      <alignment horizontal="left" vertical="top" wrapText="1"/>
    </xf>
    <xf numFmtId="0" fontId="0" fillId="4" borderId="3" xfId="0" applyFill="1" applyBorder="1" applyAlignment="1">
      <alignment horizontal="left" vertical="top" wrapText="1"/>
    </xf>
    <xf numFmtId="165" fontId="0" fillId="4" borderId="1" xfId="0" applyNumberFormat="1" applyFill="1" applyBorder="1" applyAlignment="1">
      <alignment horizontal="left"/>
    </xf>
    <xf numFmtId="165" fontId="0" fillId="4" borderId="2" xfId="0" applyNumberFormat="1" applyFill="1" applyBorder="1" applyAlignment="1">
      <alignment horizontal="left"/>
    </xf>
    <xf numFmtId="165" fontId="0" fillId="4" borderId="3" xfId="0" applyNumberFormat="1" applyFill="1" applyBorder="1" applyAlignment="1">
      <alignment horizontal="left"/>
    </xf>
    <xf numFmtId="0" fontId="18" fillId="0" borderId="0" xfId="0" applyFont="1" applyAlignment="1">
      <alignment horizontal="left" vertical="top" wrapText="1"/>
    </xf>
    <xf numFmtId="0" fontId="0" fillId="0" borderId="0" xfId="0" applyAlignment="1">
      <alignment wrapText="1"/>
    </xf>
    <xf numFmtId="164" fontId="0" fillId="13" borderId="0" xfId="1" applyNumberFormat="1" applyFont="1" applyFill="1" applyBorder="1" applyProtection="1"/>
  </cellXfs>
  <cellStyles count="3">
    <cellStyle name="Currency" xfId="1" builtinId="4"/>
    <cellStyle name="Hyperlink" xfId="2" builtinId="8"/>
    <cellStyle name="Normal" xfId="0" builtinId="0"/>
  </cellStyles>
  <dxfs count="3">
    <dxf>
      <font>
        <color rgb="FF9C0006"/>
      </font>
      <fill>
        <patternFill>
          <bgColor rgb="FFFFCC99"/>
        </patternFill>
      </fill>
    </dxf>
    <dxf>
      <font>
        <color theme="9" tint="0.39994506668294322"/>
      </font>
    </dxf>
    <dxf>
      <font>
        <color theme="4" tint="0.79998168889431442"/>
      </font>
    </dxf>
  </dxfs>
  <tableStyles count="0" defaultTableStyle="TableStyleMedium9" defaultPivotStyle="PivotStyleLight16"/>
  <colors>
    <mruColors>
      <color rgb="FFEBF1DE"/>
      <color rgb="FFE4F4E4"/>
      <color rgb="FFD8F0D8"/>
      <color rgb="FFFF9966"/>
      <color rgb="FFCCFFCC"/>
      <color rgb="FFFFCC99"/>
      <color rgb="FFFFFF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F$5" lockText="1" noThreeD="1"/>
</file>

<file path=xl/ctrlProps/ctrlProp10.xml><?xml version="1.0" encoding="utf-8"?>
<formControlPr xmlns="http://schemas.microsoft.com/office/spreadsheetml/2009/9/main" objectType="CheckBox" fmlaLink="$H$7" lockText="1" noThreeD="1"/>
</file>

<file path=xl/ctrlProps/ctrlProp11.xml><?xml version="1.0" encoding="utf-8"?>
<formControlPr xmlns="http://schemas.microsoft.com/office/spreadsheetml/2009/9/main" objectType="CheckBox" fmlaLink="$H$8" lockText="1" noThreeD="1"/>
</file>

<file path=xl/ctrlProps/ctrlProp12.xml><?xml version="1.0" encoding="utf-8"?>
<formControlPr xmlns="http://schemas.microsoft.com/office/spreadsheetml/2009/9/main" objectType="CheckBox" checked="Checked" fmlaLink="#REF!" lockText="1" noThreeD="1"/>
</file>

<file path=xl/ctrlProps/ctrlProp13.xml><?xml version="1.0" encoding="utf-8"?>
<formControlPr xmlns="http://schemas.microsoft.com/office/spreadsheetml/2009/9/main" objectType="CheckBox" checked="Checked" fmlaLink="#REF!" lockText="1" noThreeD="1"/>
</file>

<file path=xl/ctrlProps/ctrlProp14.xml><?xml version="1.0" encoding="utf-8"?>
<formControlPr xmlns="http://schemas.microsoft.com/office/spreadsheetml/2009/9/main" objectType="CheckBox" checked="Checked" fmlaLink="#REF!" lockText="1" noThreeD="1"/>
</file>

<file path=xl/ctrlProps/ctrlProp15.xml><?xml version="1.0" encoding="utf-8"?>
<formControlPr xmlns="http://schemas.microsoft.com/office/spreadsheetml/2009/9/main" objectType="CheckBox" checked="Checked" fmlaLink="#REF!" lockText="1" noThreeD="1"/>
</file>

<file path=xl/ctrlProps/ctrlProp16.xml><?xml version="1.0" encoding="utf-8"?>
<formControlPr xmlns="http://schemas.microsoft.com/office/spreadsheetml/2009/9/main" objectType="CheckBox" checked="Checked" fmlaLink="#REF!" lockText="1" noThreeD="1"/>
</file>

<file path=xl/ctrlProps/ctrlProp17.xml><?xml version="1.0" encoding="utf-8"?>
<formControlPr xmlns="http://schemas.microsoft.com/office/spreadsheetml/2009/9/main" objectType="CheckBox" checked="Checked" fmlaLink="#REF!" lockText="1" noThreeD="1"/>
</file>

<file path=xl/ctrlProps/ctrlProp18.xml><?xml version="1.0" encoding="utf-8"?>
<formControlPr xmlns="http://schemas.microsoft.com/office/spreadsheetml/2009/9/main" objectType="CheckBox" checked="Checked" fmlaLink="#REF!" lockText="1" noThreeD="1"/>
</file>

<file path=xl/ctrlProps/ctrlProp1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CheckBox" checked="Checked" fmlaLink="#REF!" lockText="1" noThreeD="1"/>
</file>

<file path=xl/ctrlProps/ctrlProp20.xml><?xml version="1.0" encoding="utf-8"?>
<formControlPr xmlns="http://schemas.microsoft.com/office/spreadsheetml/2009/9/main" objectType="CheckBox" checked="Checked" fmlaLink="#REF!" lockText="1" noThreeD="1"/>
</file>

<file path=xl/ctrlProps/ctrlProp21.xml><?xml version="1.0" encoding="utf-8"?>
<formControlPr xmlns="http://schemas.microsoft.com/office/spreadsheetml/2009/9/main" objectType="CheckBox" checked="Checked" fmlaLink="#REF!" lockText="1" noThreeD="1"/>
</file>

<file path=xl/ctrlProps/ctrlProp22.xml><?xml version="1.0" encoding="utf-8"?>
<formControlPr xmlns="http://schemas.microsoft.com/office/spreadsheetml/2009/9/main" objectType="CheckBox" checked="Checked" fmlaLink="#REF!" lockText="1" noThreeD="1"/>
</file>

<file path=xl/ctrlProps/ctrlProp23.xml><?xml version="1.0" encoding="utf-8"?>
<formControlPr xmlns="http://schemas.microsoft.com/office/spreadsheetml/2009/9/main" objectType="CheckBox" checked="Checked" fmlaLink="#REF!" lockText="1" noThreeD="1"/>
</file>

<file path=xl/ctrlProps/ctrlProp24.xml><?xml version="1.0" encoding="utf-8"?>
<formControlPr xmlns="http://schemas.microsoft.com/office/spreadsheetml/2009/9/main" objectType="CheckBox" checked="Checked" fmlaLink="#REF!" lockText="1" noThreeD="1"/>
</file>

<file path=xl/ctrlProps/ctrlProp25.xml><?xml version="1.0" encoding="utf-8"?>
<formControlPr xmlns="http://schemas.microsoft.com/office/spreadsheetml/2009/9/main" objectType="CheckBox" checked="Checked" fmlaLink="#REF!" lockText="1" noThreeD="1"/>
</file>

<file path=xl/ctrlProps/ctrlProp26.xml><?xml version="1.0" encoding="utf-8"?>
<formControlPr xmlns="http://schemas.microsoft.com/office/spreadsheetml/2009/9/main" objectType="CheckBox" checked="Checked" fmlaLink="#REF!" lockText="1" noThreeD="1"/>
</file>

<file path=xl/ctrlProps/ctrlProp27.xml><?xml version="1.0" encoding="utf-8"?>
<formControlPr xmlns="http://schemas.microsoft.com/office/spreadsheetml/2009/9/main" objectType="CheckBox" checked="Checked" fmlaLink="#REF!" lockText="1" noThreeD="1"/>
</file>

<file path=xl/ctrlProps/ctrlProp28.xml><?xml version="1.0" encoding="utf-8"?>
<formControlPr xmlns="http://schemas.microsoft.com/office/spreadsheetml/2009/9/main" objectType="CheckBox" checked="Checked" fmlaLink="#REF!" lockText="1" noThreeD="1"/>
</file>

<file path=xl/ctrlProps/ctrlProp3.xml><?xml version="1.0" encoding="utf-8"?>
<formControlPr xmlns="http://schemas.microsoft.com/office/spreadsheetml/2009/9/main" objectType="CheckBox" checked="Checked" fmlaLink="#REF!" lockText="1" noThreeD="1"/>
</file>

<file path=xl/ctrlProps/ctrlProp4.xml><?xml version="1.0" encoding="utf-8"?>
<formControlPr xmlns="http://schemas.microsoft.com/office/spreadsheetml/2009/9/main" objectType="CheckBox" checked="Checked" fmlaLink="#REF!" lockText="1" noThreeD="1"/>
</file>

<file path=xl/ctrlProps/ctrlProp5.xml><?xml version="1.0" encoding="utf-8"?>
<formControlPr xmlns="http://schemas.microsoft.com/office/spreadsheetml/2009/9/main" objectType="CheckBox" fmlaLink="$F$6" lockText="1" noThreeD="1"/>
</file>

<file path=xl/ctrlProps/ctrlProp6.xml><?xml version="1.0" encoding="utf-8"?>
<formControlPr xmlns="http://schemas.microsoft.com/office/spreadsheetml/2009/9/main" objectType="CheckBox" fmlaLink="$F$7" lockText="1" noThreeD="1"/>
</file>

<file path=xl/ctrlProps/ctrlProp7.xml><?xml version="1.0" encoding="utf-8"?>
<formControlPr xmlns="http://schemas.microsoft.com/office/spreadsheetml/2009/9/main" objectType="CheckBox" fmlaLink="$F8" lockText="1" noThreeD="1"/>
</file>

<file path=xl/ctrlProps/ctrlProp8.xml><?xml version="1.0" encoding="utf-8"?>
<formControlPr xmlns="http://schemas.microsoft.com/office/spreadsheetml/2009/9/main" objectType="CheckBox" fmlaLink="$H$5" lockText="1" noThreeD="1"/>
</file>

<file path=xl/ctrlProps/ctrlProp9.xml><?xml version="1.0" encoding="utf-8"?>
<formControlPr xmlns="http://schemas.microsoft.com/office/spreadsheetml/2009/9/main" objectType="CheckBox" fmlaLink="$H$6" lockText="1" noThreeD="1"/>
</file>

<file path=xl/drawings/drawing1.xml><?xml version="1.0" encoding="utf-8"?>
<xdr:wsDr xmlns:xdr="http://schemas.openxmlformats.org/drawingml/2006/spreadsheetDrawing" xmlns:a="http://schemas.openxmlformats.org/drawingml/2006/main">
  <xdr:twoCellAnchor>
    <xdr:from>
      <xdr:col>7</xdr:col>
      <xdr:colOff>76200</xdr:colOff>
      <xdr:row>20</xdr:row>
      <xdr:rowOff>95250</xdr:rowOff>
    </xdr:from>
    <xdr:to>
      <xdr:col>8</xdr:col>
      <xdr:colOff>247650</xdr:colOff>
      <xdr:row>20</xdr:row>
      <xdr:rowOff>95250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a:off x="4000500" y="3533775"/>
          <a:ext cx="581025" cy="0"/>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222250</xdr:colOff>
          <xdr:row>3</xdr:row>
          <xdr:rowOff>127000</xdr:rowOff>
        </xdr:from>
        <xdr:to>
          <xdr:col>5</xdr:col>
          <xdr:colOff>533400</xdr:colOff>
          <xdr:row>5</xdr:row>
          <xdr:rowOff>19050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184150</xdr:rowOff>
        </xdr:from>
        <xdr:to>
          <xdr:col>6</xdr:col>
          <xdr:colOff>0</xdr:colOff>
          <xdr:row>7</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184150</xdr:rowOff>
        </xdr:from>
        <xdr:to>
          <xdr:col>6</xdr:col>
          <xdr:colOff>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0</xdr:colOff>
          <xdr:row>9</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4</xdr:row>
          <xdr:rowOff>133350</xdr:rowOff>
        </xdr:from>
        <xdr:to>
          <xdr:col>5</xdr:col>
          <xdr:colOff>533400</xdr:colOff>
          <xdr:row>6</xdr:row>
          <xdr:rowOff>31750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5</xdr:row>
          <xdr:rowOff>146050</xdr:rowOff>
        </xdr:from>
        <xdr:to>
          <xdr:col>5</xdr:col>
          <xdr:colOff>533400</xdr:colOff>
          <xdr:row>7</xdr:row>
          <xdr:rowOff>38100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6</xdr:row>
          <xdr:rowOff>152400</xdr:rowOff>
        </xdr:from>
        <xdr:to>
          <xdr:col>5</xdr:col>
          <xdr:colOff>533400</xdr:colOff>
          <xdr:row>8</xdr:row>
          <xdr:rowOff>50800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xdr:row>
          <xdr:rowOff>133350</xdr:rowOff>
        </xdr:from>
        <xdr:to>
          <xdr:col>7</xdr:col>
          <xdr:colOff>247650</xdr:colOff>
          <xdr:row>5</xdr:row>
          <xdr:rowOff>31750</xdr:rowOff>
        </xdr:to>
        <xdr:sp macro="" textlink="">
          <xdr:nvSpPr>
            <xdr:cNvPr id="5136" name="Check Box 16" descr="Hello"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4</xdr:row>
          <xdr:rowOff>146050</xdr:rowOff>
        </xdr:from>
        <xdr:to>
          <xdr:col>7</xdr:col>
          <xdr:colOff>247650</xdr:colOff>
          <xdr:row>6</xdr:row>
          <xdr:rowOff>38100</xdr:rowOff>
        </xdr:to>
        <xdr:sp macro="" textlink="">
          <xdr:nvSpPr>
            <xdr:cNvPr id="5137" name="Check Box 17" descr="Hello"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5</xdr:row>
          <xdr:rowOff>152400</xdr:rowOff>
        </xdr:from>
        <xdr:to>
          <xdr:col>7</xdr:col>
          <xdr:colOff>241300</xdr:colOff>
          <xdr:row>7</xdr:row>
          <xdr:rowOff>50800</xdr:rowOff>
        </xdr:to>
        <xdr:sp macro="" textlink="">
          <xdr:nvSpPr>
            <xdr:cNvPr id="5138" name="Check Box 18" descr="Hello"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6</xdr:row>
          <xdr:rowOff>171450</xdr:rowOff>
        </xdr:from>
        <xdr:to>
          <xdr:col>7</xdr:col>
          <xdr:colOff>241300</xdr:colOff>
          <xdr:row>8</xdr:row>
          <xdr:rowOff>69850</xdr:rowOff>
        </xdr:to>
        <xdr:sp macro="" textlink="">
          <xdr:nvSpPr>
            <xdr:cNvPr id="5139" name="Check Box 19" descr="Hello"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xdr:row>
          <xdr:rowOff>184150</xdr:rowOff>
        </xdr:from>
        <xdr:to>
          <xdr:col>6</xdr:col>
          <xdr:colOff>0</xdr:colOff>
          <xdr:row>7</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xdr:row>
          <xdr:rowOff>184150</xdr:rowOff>
        </xdr:from>
        <xdr:to>
          <xdr:col>6</xdr:col>
          <xdr:colOff>0</xdr:colOff>
          <xdr:row>8</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0</xdr:colOff>
          <xdr:row>9</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184150</xdr:rowOff>
        </xdr:from>
        <xdr:to>
          <xdr:col>6</xdr:col>
          <xdr:colOff>0</xdr:colOff>
          <xdr:row>20</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184150</xdr:rowOff>
        </xdr:from>
        <xdr:to>
          <xdr:col>6</xdr:col>
          <xdr:colOff>0</xdr:colOff>
          <xdr:row>21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0</xdr:colOff>
          <xdr:row>22</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184150</xdr:rowOff>
        </xdr:from>
        <xdr:to>
          <xdr:col>6</xdr:col>
          <xdr:colOff>0</xdr:colOff>
          <xdr:row>20</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184150</xdr:rowOff>
        </xdr:from>
        <xdr:to>
          <xdr:col>6</xdr:col>
          <xdr:colOff>0</xdr:colOff>
          <xdr:row>21</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0</xdr:colOff>
          <xdr:row>22</xdr:row>
          <xdr:rowOff>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1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184150</xdr:rowOff>
        </xdr:from>
        <xdr:to>
          <xdr:col>6</xdr:col>
          <xdr:colOff>0</xdr:colOff>
          <xdr:row>20</xdr:row>
          <xdr:rowOff>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184150</xdr:rowOff>
        </xdr:from>
        <xdr:to>
          <xdr:col>6</xdr:col>
          <xdr:colOff>0</xdr:colOff>
          <xdr:row>21</xdr:row>
          <xdr:rowOff>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0</xdr:colOff>
          <xdr:row>22</xdr:row>
          <xdr:rowOff>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184150</xdr:rowOff>
        </xdr:from>
        <xdr:to>
          <xdr:col>6</xdr:col>
          <xdr:colOff>0</xdr:colOff>
          <xdr:row>20</xdr:row>
          <xdr:rowOff>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184150</xdr:rowOff>
        </xdr:from>
        <xdr:to>
          <xdr:col>6</xdr:col>
          <xdr:colOff>0</xdr:colOff>
          <xdr:row>21</xdr:row>
          <xdr:rowOff>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0</xdr:colOff>
          <xdr:row>22</xdr:row>
          <xdr:rowOff>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0</xdr:colOff>
          <xdr:row>22</xdr:row>
          <xdr:rowOff>0</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1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0</xdr:colOff>
          <xdr:row>22</xdr:row>
          <xdr:rowOff>0</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1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Check Box 4</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2:U52"/>
  <sheetViews>
    <sheetView showGridLines="0" view="pageLayout" zoomScaleNormal="85" workbookViewId="0">
      <selection activeCell="M4" sqref="M4"/>
    </sheetView>
  </sheetViews>
  <sheetFormatPr defaultColWidth="9.1796875" defaultRowHeight="14.5" x14ac:dyDescent="0.35"/>
  <cols>
    <col min="1" max="1" width="4" style="21" customWidth="1"/>
    <col min="2" max="4" width="9.26953125" style="194" customWidth="1"/>
    <col min="5" max="5" width="4.26953125" style="194" customWidth="1"/>
    <col min="6" max="7" width="9.26953125" style="198" customWidth="1"/>
    <col min="8" max="8" width="5.7265625" style="198" customWidth="1"/>
    <col min="9" max="9" width="4.26953125" style="198" customWidth="1"/>
    <col min="10" max="10" width="9.26953125" style="198" customWidth="1"/>
    <col min="11" max="11" width="6" style="198" customWidth="1"/>
    <col min="12" max="12" width="9.26953125" style="198" customWidth="1"/>
    <col min="13" max="14" width="12.54296875" style="198" customWidth="1"/>
    <col min="15" max="16" width="9.1796875" style="198" hidden="1" customWidth="1"/>
    <col min="17" max="18" width="9.1796875" style="198" customWidth="1"/>
    <col min="19" max="19" width="4" style="198" customWidth="1"/>
    <col min="20" max="20" width="9.1796875" style="189"/>
    <col min="21" max="21" width="9.1796875" style="198"/>
    <col min="22" max="16384" width="9.1796875" style="21"/>
  </cols>
  <sheetData>
    <row r="2" spans="2:21" ht="15.5" x14ac:dyDescent="0.35">
      <c r="B2" s="286" t="s">
        <v>102</v>
      </c>
      <c r="C2" s="286"/>
      <c r="D2" s="286"/>
      <c r="E2" s="286"/>
      <c r="F2" s="286"/>
      <c r="G2" s="286"/>
      <c r="H2" s="286"/>
      <c r="I2" s="286"/>
      <c r="J2" s="286"/>
      <c r="K2" s="286"/>
      <c r="L2" s="286"/>
      <c r="M2" s="197"/>
      <c r="N2" s="197"/>
      <c r="O2" s="197"/>
      <c r="P2" s="197"/>
      <c r="Q2" s="197"/>
      <c r="R2" s="197"/>
      <c r="S2" s="197"/>
    </row>
    <row r="3" spans="2:21" x14ac:dyDescent="0.35">
      <c r="B3" s="219"/>
      <c r="C3" s="219"/>
      <c r="D3" s="219"/>
      <c r="E3" s="219"/>
      <c r="F3" s="199"/>
      <c r="G3" s="199"/>
      <c r="H3" s="199"/>
      <c r="I3" s="199"/>
      <c r="J3" s="199"/>
      <c r="K3" s="199"/>
      <c r="L3" s="199"/>
      <c r="M3" s="199"/>
      <c r="N3" s="199"/>
      <c r="O3" s="199"/>
      <c r="P3" s="199"/>
      <c r="Q3" s="199"/>
      <c r="R3" s="199"/>
      <c r="S3" s="199"/>
    </row>
    <row r="4" spans="2:21" x14ac:dyDescent="0.35">
      <c r="B4" s="196" t="s">
        <v>88</v>
      </c>
      <c r="C4" s="196"/>
      <c r="D4" s="196"/>
      <c r="E4" s="218"/>
      <c r="F4" s="218" t="s">
        <v>6</v>
      </c>
      <c r="G4" s="218"/>
      <c r="H4" s="21"/>
      <c r="I4" s="21"/>
      <c r="J4" s="196" t="s">
        <v>58</v>
      </c>
      <c r="K4" s="196"/>
      <c r="L4" s="218"/>
      <c r="M4" s="200"/>
      <c r="N4" s="200"/>
      <c r="O4" s="200"/>
      <c r="P4" s="200"/>
      <c r="Q4" s="200"/>
      <c r="R4" s="200"/>
      <c r="S4" s="200"/>
    </row>
    <row r="5" spans="2:21" s="191" customFormat="1" x14ac:dyDescent="0.35">
      <c r="B5" s="273"/>
      <c r="C5" s="290"/>
      <c r="D5" s="274"/>
      <c r="E5" s="218"/>
      <c r="F5" s="287"/>
      <c r="G5" s="288"/>
      <c r="H5" s="289"/>
      <c r="J5" s="291"/>
      <c r="K5" s="292"/>
      <c r="L5" s="190"/>
      <c r="M5" s="190"/>
      <c r="N5" s="190"/>
      <c r="O5" s="190"/>
      <c r="P5" s="190"/>
      <c r="Q5" s="190"/>
      <c r="R5" s="190"/>
      <c r="S5" s="190"/>
      <c r="T5" s="189"/>
      <c r="U5" s="189"/>
    </row>
    <row r="6" spans="2:21" s="191" customFormat="1" x14ac:dyDescent="0.35">
      <c r="B6" s="234"/>
      <c r="C6" s="234"/>
      <c r="D6" s="234"/>
      <c r="E6" s="232"/>
      <c r="F6" s="235"/>
      <c r="G6" s="235"/>
      <c r="H6" s="235"/>
      <c r="I6" s="189"/>
      <c r="J6" s="236"/>
      <c r="K6" s="236"/>
      <c r="L6" s="190"/>
      <c r="M6" s="190"/>
      <c r="N6" s="190"/>
      <c r="O6" s="190"/>
      <c r="P6" s="190"/>
      <c r="Q6" s="190"/>
      <c r="R6" s="190"/>
      <c r="S6" s="190"/>
      <c r="T6" s="189"/>
      <c r="U6" s="189"/>
    </row>
    <row r="7" spans="2:21" s="191" customFormat="1" x14ac:dyDescent="0.35">
      <c r="B7" s="196" t="s">
        <v>89</v>
      </c>
      <c r="C7" s="234"/>
      <c r="D7" s="234"/>
      <c r="E7" s="232"/>
      <c r="F7" s="232" t="s">
        <v>6</v>
      </c>
      <c r="G7" s="235"/>
      <c r="H7" s="235"/>
      <c r="I7" s="189"/>
      <c r="J7" s="196" t="s">
        <v>58</v>
      </c>
      <c r="K7" s="236"/>
      <c r="L7" s="190"/>
      <c r="M7" s="190"/>
      <c r="N7" s="190"/>
      <c r="O7" s="190"/>
      <c r="P7" s="190"/>
      <c r="Q7" s="190"/>
      <c r="R7" s="190"/>
      <c r="S7" s="190"/>
      <c r="T7" s="189"/>
      <c r="U7" s="189"/>
    </row>
    <row r="8" spans="2:21" s="191" customFormat="1" x14ac:dyDescent="0.35">
      <c r="B8" s="273"/>
      <c r="C8" s="290"/>
      <c r="D8" s="274"/>
      <c r="E8" s="230"/>
      <c r="F8" s="287"/>
      <c r="G8" s="288"/>
      <c r="H8" s="289"/>
      <c r="I8" s="189"/>
      <c r="J8" s="291"/>
      <c r="K8" s="292"/>
      <c r="L8" s="190"/>
      <c r="M8" s="190"/>
      <c r="N8" s="190"/>
      <c r="O8" s="190"/>
      <c r="P8" s="190"/>
      <c r="Q8" s="190"/>
      <c r="R8" s="190"/>
      <c r="S8" s="190"/>
      <c r="T8" s="189"/>
      <c r="U8" s="189"/>
    </row>
    <row r="9" spans="2:21" x14ac:dyDescent="0.35">
      <c r="H9" s="221"/>
      <c r="I9" s="221"/>
      <c r="J9" s="221"/>
      <c r="K9" s="221"/>
      <c r="L9" s="201"/>
      <c r="N9" s="200"/>
      <c r="O9" s="200"/>
      <c r="P9" s="200"/>
      <c r="Q9" s="200"/>
      <c r="R9" s="200"/>
      <c r="S9" s="200"/>
    </row>
    <row r="10" spans="2:21" x14ac:dyDescent="0.35">
      <c r="B10" s="293" t="s">
        <v>1</v>
      </c>
      <c r="C10" s="293"/>
      <c r="D10" s="293"/>
      <c r="E10" s="293"/>
      <c r="F10" s="293"/>
      <c r="G10" s="293"/>
      <c r="H10" s="293"/>
      <c r="I10" s="293"/>
      <c r="J10" s="293"/>
      <c r="K10" s="293"/>
      <c r="L10" s="218"/>
      <c r="M10" s="195"/>
      <c r="N10" s="195"/>
      <c r="O10" s="195"/>
      <c r="P10" s="195"/>
      <c r="Q10" s="195"/>
      <c r="R10" s="195"/>
      <c r="S10" s="195"/>
    </row>
    <row r="11" spans="2:21" ht="15" customHeight="1" x14ac:dyDescent="0.35">
      <c r="B11" s="283"/>
      <c r="C11" s="284"/>
      <c r="D11" s="284"/>
      <c r="E11" s="284"/>
      <c r="F11" s="284"/>
      <c r="G11" s="284"/>
      <c r="H11" s="284"/>
      <c r="I11" s="284"/>
      <c r="J11" s="284"/>
      <c r="K11" s="285"/>
      <c r="L11" s="218"/>
      <c r="M11" s="200"/>
      <c r="N11" s="200"/>
      <c r="O11" s="200"/>
      <c r="P11" s="200"/>
      <c r="Q11" s="200"/>
      <c r="R11" s="200"/>
      <c r="S11" s="200"/>
    </row>
    <row r="12" spans="2:21" x14ac:dyDescent="0.35">
      <c r="B12" s="268"/>
      <c r="C12" s="269"/>
      <c r="D12" s="269"/>
      <c r="E12" s="269"/>
      <c r="F12" s="269"/>
      <c r="G12" s="269"/>
      <c r="H12" s="269"/>
      <c r="I12" s="269"/>
      <c r="J12" s="269"/>
      <c r="K12" s="270"/>
      <c r="L12" s="218"/>
      <c r="M12" s="195"/>
      <c r="N12" s="195"/>
      <c r="O12" s="195"/>
      <c r="P12" s="195"/>
      <c r="Q12" s="195"/>
      <c r="R12" s="195"/>
      <c r="S12" s="195"/>
    </row>
    <row r="13" spans="2:21" x14ac:dyDescent="0.35">
      <c r="B13" s="222"/>
      <c r="C13" s="222"/>
      <c r="D13" s="222"/>
      <c r="E13" s="222"/>
      <c r="F13" s="222"/>
      <c r="G13" s="222"/>
      <c r="H13" s="222"/>
      <c r="I13" s="222"/>
      <c r="J13" s="222"/>
      <c r="K13" s="222"/>
      <c r="L13" s="218"/>
      <c r="M13" s="195"/>
      <c r="N13" s="195"/>
      <c r="O13" s="195"/>
      <c r="P13" s="195"/>
      <c r="Q13" s="195"/>
      <c r="R13" s="195"/>
      <c r="S13" s="195"/>
    </row>
    <row r="14" spans="2:21" ht="15" customHeight="1" x14ac:dyDescent="0.35">
      <c r="B14" s="21" t="s">
        <v>81</v>
      </c>
      <c r="C14" s="21"/>
      <c r="D14" s="21"/>
      <c r="E14" s="218"/>
      <c r="F14" s="21"/>
      <c r="G14" s="275" t="s">
        <v>0</v>
      </c>
      <c r="H14" s="275"/>
      <c r="I14" s="275"/>
      <c r="J14" s="275"/>
      <c r="K14" s="275"/>
      <c r="L14" s="222"/>
      <c r="M14" s="202"/>
      <c r="N14" s="202"/>
      <c r="O14" s="202"/>
      <c r="P14" s="202"/>
      <c r="Q14" s="202"/>
      <c r="R14" s="202"/>
      <c r="S14" s="202"/>
    </row>
    <row r="15" spans="2:21" x14ac:dyDescent="0.35">
      <c r="B15" s="273"/>
      <c r="C15" s="274"/>
      <c r="D15" s="218"/>
      <c r="E15" s="218"/>
      <c r="F15" s="220"/>
      <c r="G15" s="294"/>
      <c r="H15" s="295"/>
      <c r="I15" s="295"/>
      <c r="J15" s="295"/>
      <c r="K15" s="296"/>
      <c r="L15" s="218"/>
      <c r="M15" s="195"/>
      <c r="N15" s="195"/>
      <c r="O15" s="195"/>
      <c r="P15" s="195"/>
      <c r="Q15" s="195"/>
      <c r="R15" s="195"/>
      <c r="S15" s="195"/>
    </row>
    <row r="16" spans="2:21" x14ac:dyDescent="0.35">
      <c r="B16" s="218"/>
      <c r="C16" s="218"/>
      <c r="D16" s="218"/>
      <c r="E16" s="218"/>
      <c r="F16" s="220"/>
      <c r="G16" s="220"/>
      <c r="H16" s="218"/>
      <c r="I16" s="218"/>
      <c r="J16" s="218"/>
      <c r="K16" s="218"/>
      <c r="L16" s="218"/>
      <c r="M16" s="195"/>
      <c r="N16" s="195"/>
      <c r="O16" s="195"/>
      <c r="P16" s="195"/>
      <c r="Q16" s="195"/>
      <c r="R16" s="195"/>
      <c r="S16" s="195"/>
    </row>
    <row r="17" spans="2:19" ht="15" customHeight="1" x14ac:dyDescent="0.35">
      <c r="B17" s="275" t="s">
        <v>77</v>
      </c>
      <c r="C17" s="275"/>
      <c r="D17" s="275"/>
      <c r="E17" s="218"/>
      <c r="F17" s="275" t="s">
        <v>79</v>
      </c>
      <c r="G17" s="275"/>
      <c r="H17" s="218"/>
      <c r="I17" s="275" t="s">
        <v>80</v>
      </c>
      <c r="J17" s="275"/>
      <c r="K17" s="275"/>
      <c r="L17" s="196"/>
      <c r="M17" s="196"/>
      <c r="N17" s="199"/>
      <c r="O17" s="199"/>
      <c r="P17" s="199"/>
      <c r="Q17" s="199"/>
      <c r="R17" s="199"/>
      <c r="S17" s="199"/>
    </row>
    <row r="18" spans="2:19" x14ac:dyDescent="0.35">
      <c r="B18" s="276"/>
      <c r="C18" s="277"/>
      <c r="D18" s="198"/>
      <c r="E18" s="198"/>
      <c r="F18" s="273"/>
      <c r="G18" s="274"/>
      <c r="H18" s="218"/>
      <c r="I18" s="280"/>
      <c r="J18" s="281"/>
      <c r="K18" s="282"/>
      <c r="L18" s="196"/>
      <c r="M18" s="196"/>
      <c r="N18" s="199"/>
      <c r="O18" s="199"/>
      <c r="P18" s="199"/>
      <c r="Q18" s="199"/>
      <c r="R18" s="199"/>
      <c r="S18" s="199"/>
    </row>
    <row r="19" spans="2:19" ht="9" customHeight="1" x14ac:dyDescent="0.35">
      <c r="B19" s="21"/>
      <c r="C19" s="21"/>
      <c r="D19" s="21"/>
      <c r="E19" s="198"/>
      <c r="F19" s="21"/>
      <c r="G19" s="21"/>
      <c r="H19" s="218"/>
      <c r="I19" s="218"/>
      <c r="J19" s="196"/>
      <c r="K19" s="196"/>
      <c r="L19" s="196"/>
      <c r="M19" s="196"/>
      <c r="N19" s="199"/>
      <c r="O19" s="199"/>
      <c r="P19" s="199"/>
      <c r="Q19" s="199"/>
      <c r="R19" s="199"/>
      <c r="S19" s="199"/>
    </row>
    <row r="20" spans="2:19" x14ac:dyDescent="0.35">
      <c r="B20" s="275" t="s">
        <v>2</v>
      </c>
      <c r="C20" s="275"/>
      <c r="D20" s="218"/>
      <c r="E20" s="218"/>
      <c r="F20" s="218" t="s">
        <v>3</v>
      </c>
      <c r="G20" s="218"/>
      <c r="H20" s="192" t="str">
        <f>IFERROR(IF(B21,(IF(B21&lt;#REF!,"End Date must not be earlier than Start Date!","")),""),"")</f>
        <v/>
      </c>
      <c r="I20" s="192"/>
      <c r="J20" s="219" t="s">
        <v>78</v>
      </c>
      <c r="K20" s="219"/>
      <c r="L20" s="192"/>
      <c r="M20" s="192"/>
      <c r="N20" s="192"/>
      <c r="O20" s="192"/>
      <c r="P20" s="192"/>
      <c r="Q20" s="192"/>
      <c r="R20" s="192"/>
      <c r="S20" s="192"/>
    </row>
    <row r="21" spans="2:19" x14ac:dyDescent="0.35">
      <c r="B21" s="254"/>
      <c r="C21" s="255"/>
      <c r="D21" s="223"/>
      <c r="E21" s="223"/>
      <c r="F21" s="278"/>
      <c r="G21" s="279"/>
      <c r="H21" s="249"/>
      <c r="I21" s="250"/>
      <c r="J21" s="216" t="str">
        <f>IFERROR(IF(B21&lt;&gt;"",IF(F21&gt;B21,CEILING((F21-B21)/7,1),""),""),"")</f>
        <v/>
      </c>
      <c r="K21" s="188" t="s">
        <v>23</v>
      </c>
      <c r="L21" s="21"/>
      <c r="M21" s="192"/>
      <c r="N21" s="192"/>
      <c r="O21" s="192"/>
      <c r="P21" s="192"/>
      <c r="Q21" s="192"/>
      <c r="R21" s="192"/>
      <c r="S21" s="192"/>
    </row>
    <row r="22" spans="2:19" x14ac:dyDescent="0.35">
      <c r="B22" s="218"/>
      <c r="C22" s="218"/>
      <c r="D22" s="218"/>
      <c r="E22" s="218"/>
      <c r="F22" s="192"/>
      <c r="G22" s="192"/>
      <c r="H22" s="192"/>
      <c r="I22" s="192"/>
      <c r="J22" s="192"/>
      <c r="K22" s="192"/>
      <c r="L22" s="21"/>
      <c r="M22" s="192"/>
      <c r="N22" s="192"/>
      <c r="O22" s="192"/>
      <c r="P22" s="192"/>
      <c r="Q22" s="192"/>
      <c r="R22" s="192"/>
      <c r="S22" s="192"/>
    </row>
    <row r="23" spans="2:19" x14ac:dyDescent="0.35">
      <c r="B23" s="248" t="s">
        <v>40</v>
      </c>
      <c r="C23" s="248"/>
      <c r="D23" s="248"/>
      <c r="E23" s="248"/>
      <c r="F23" s="248"/>
      <c r="G23" s="219"/>
      <c r="H23" s="21"/>
      <c r="I23" s="21"/>
      <c r="J23" s="209"/>
      <c r="K23" s="188" t="s">
        <v>23</v>
      </c>
      <c r="L23" s="21"/>
      <c r="M23" s="199"/>
      <c r="N23" s="199"/>
      <c r="O23" s="199"/>
      <c r="P23" s="199"/>
      <c r="Q23" s="199"/>
      <c r="R23" s="199"/>
      <c r="S23" s="199"/>
    </row>
    <row r="24" spans="2:19" x14ac:dyDescent="0.35">
      <c r="B24" s="21"/>
      <c r="C24" s="21"/>
      <c r="D24" s="21"/>
      <c r="E24" s="219"/>
      <c r="F24" s="21"/>
      <c r="G24" s="21"/>
      <c r="H24" s="21"/>
      <c r="I24" s="21"/>
      <c r="J24" s="199"/>
      <c r="K24" s="199"/>
      <c r="L24" s="199"/>
      <c r="M24" s="199"/>
      <c r="N24" s="199"/>
      <c r="O24" s="199"/>
      <c r="P24" s="199"/>
      <c r="Q24" s="199"/>
      <c r="R24" s="199"/>
      <c r="S24" s="199"/>
    </row>
    <row r="25" spans="2:19" x14ac:dyDescent="0.35">
      <c r="B25" s="208" t="s">
        <v>56</v>
      </c>
      <c r="C25" s="217"/>
      <c r="D25" s="217"/>
      <c r="E25" s="217"/>
      <c r="F25" s="283"/>
      <c r="G25" s="284"/>
      <c r="H25" s="284"/>
      <c r="I25" s="284"/>
      <c r="J25" s="284"/>
      <c r="K25" s="285"/>
      <c r="L25" s="222"/>
      <c r="M25" s="202"/>
      <c r="N25" s="202"/>
      <c r="O25" s="202"/>
      <c r="P25" s="202"/>
      <c r="Q25" s="202"/>
      <c r="R25" s="202"/>
      <c r="S25" s="202"/>
    </row>
    <row r="26" spans="2:19" x14ac:dyDescent="0.35">
      <c r="B26" s="217" t="s">
        <v>57</v>
      </c>
      <c r="C26" s="217"/>
      <c r="D26" s="217"/>
      <c r="E26" s="217"/>
      <c r="F26" s="265"/>
      <c r="G26" s="266"/>
      <c r="H26" s="266"/>
      <c r="I26" s="266"/>
      <c r="J26" s="266"/>
      <c r="K26" s="267"/>
      <c r="L26" s="222"/>
      <c r="M26" s="202"/>
      <c r="N26" s="202"/>
      <c r="O26" s="202"/>
      <c r="P26" s="202"/>
      <c r="Q26" s="202"/>
      <c r="R26" s="202"/>
      <c r="S26" s="202"/>
    </row>
    <row r="27" spans="2:19" x14ac:dyDescent="0.35">
      <c r="B27" s="217"/>
      <c r="C27" s="217"/>
      <c r="D27" s="217"/>
      <c r="E27" s="217"/>
      <c r="F27" s="265"/>
      <c r="G27" s="266"/>
      <c r="H27" s="266"/>
      <c r="I27" s="266"/>
      <c r="J27" s="266"/>
      <c r="K27" s="267"/>
      <c r="L27" s="222"/>
      <c r="M27" s="202"/>
      <c r="N27" s="202"/>
      <c r="O27" s="202"/>
      <c r="P27" s="202"/>
      <c r="Q27" s="202"/>
      <c r="R27" s="202"/>
      <c r="S27" s="202"/>
    </row>
    <row r="28" spans="2:19" x14ac:dyDescent="0.35">
      <c r="B28" s="217"/>
      <c r="C28" s="217"/>
      <c r="D28" s="217"/>
      <c r="E28" s="217"/>
      <c r="F28" s="265"/>
      <c r="G28" s="266"/>
      <c r="H28" s="266"/>
      <c r="I28" s="266"/>
      <c r="J28" s="266"/>
      <c r="K28" s="267"/>
      <c r="L28" s="222"/>
      <c r="M28" s="202"/>
      <c r="N28" s="202"/>
      <c r="O28" s="202"/>
      <c r="P28" s="202"/>
      <c r="Q28" s="202"/>
      <c r="R28" s="202"/>
      <c r="S28" s="202"/>
    </row>
    <row r="29" spans="2:19" x14ac:dyDescent="0.35">
      <c r="B29" s="217"/>
      <c r="C29" s="217"/>
      <c r="D29" s="217"/>
      <c r="E29" s="217"/>
      <c r="F29" s="268"/>
      <c r="G29" s="269"/>
      <c r="H29" s="269"/>
      <c r="I29" s="269"/>
      <c r="J29" s="269"/>
      <c r="K29" s="270"/>
      <c r="L29" s="222"/>
      <c r="M29" s="202"/>
      <c r="N29" s="202"/>
      <c r="O29" s="202"/>
      <c r="P29" s="202"/>
      <c r="Q29" s="202"/>
      <c r="R29" s="202"/>
      <c r="S29" s="202"/>
    </row>
    <row r="30" spans="2:19" x14ac:dyDescent="0.35">
      <c r="B30" s="219"/>
      <c r="C30" s="219"/>
      <c r="D30" s="219"/>
      <c r="E30" s="219"/>
      <c r="F30" s="193"/>
      <c r="G30" s="193"/>
      <c r="H30" s="199"/>
      <c r="I30" s="199"/>
      <c r="J30" s="199"/>
      <c r="K30" s="199"/>
      <c r="L30" s="199"/>
      <c r="M30" s="199"/>
      <c r="N30" s="199"/>
      <c r="O30" s="199"/>
      <c r="P30" s="199"/>
      <c r="Q30" s="199"/>
      <c r="R30" s="199"/>
      <c r="S30" s="199"/>
    </row>
    <row r="31" spans="2:19" x14ac:dyDescent="0.35">
      <c r="B31" s="208" t="s">
        <v>5</v>
      </c>
      <c r="C31" s="217"/>
      <c r="D31" s="21"/>
      <c r="E31" s="21"/>
      <c r="F31" s="245"/>
      <c r="G31" s="246"/>
      <c r="H31" s="246"/>
      <c r="I31" s="246"/>
      <c r="J31" s="246"/>
      <c r="K31" s="247"/>
      <c r="L31" s="199"/>
      <c r="M31" s="199"/>
      <c r="N31" s="199"/>
      <c r="O31" s="199"/>
      <c r="P31" s="199"/>
      <c r="Q31" s="199"/>
      <c r="R31" s="199"/>
      <c r="S31" s="199"/>
    </row>
    <row r="32" spans="2:19" x14ac:dyDescent="0.35">
      <c r="B32" s="217"/>
      <c r="C32" s="217"/>
      <c r="D32" s="217"/>
      <c r="E32" s="217"/>
      <c r="F32" s="204"/>
      <c r="G32" s="204"/>
      <c r="H32" s="204"/>
      <c r="I32" s="204"/>
      <c r="J32" s="204"/>
      <c r="K32" s="204"/>
      <c r="L32" s="199"/>
      <c r="M32" s="199"/>
      <c r="N32" s="199"/>
      <c r="O32" s="199"/>
      <c r="P32" s="199"/>
      <c r="Q32" s="199"/>
      <c r="R32" s="199"/>
      <c r="S32" s="199"/>
    </row>
    <row r="33" spans="2:19" x14ac:dyDescent="0.35">
      <c r="B33" s="272" t="s">
        <v>4</v>
      </c>
      <c r="C33" s="272"/>
      <c r="D33" s="272"/>
      <c r="E33" s="217"/>
      <c r="F33" s="245"/>
      <c r="G33" s="246"/>
      <c r="H33" s="246"/>
      <c r="I33" s="246"/>
      <c r="J33" s="246"/>
      <c r="K33" s="247"/>
      <c r="L33" s="199"/>
      <c r="M33" s="199"/>
      <c r="N33" s="199"/>
      <c r="O33" s="199"/>
      <c r="P33" s="199"/>
      <c r="Q33" s="199"/>
      <c r="R33" s="199"/>
      <c r="S33" s="199"/>
    </row>
    <row r="34" spans="2:19" x14ac:dyDescent="0.35">
      <c r="B34" s="21"/>
      <c r="C34" s="21"/>
      <c r="D34" s="21"/>
      <c r="E34" s="217"/>
      <c r="F34" s="204"/>
      <c r="G34" s="204"/>
      <c r="H34" s="204"/>
      <c r="I34" s="204"/>
      <c r="J34" s="204"/>
      <c r="K34" s="204"/>
      <c r="L34" s="199"/>
      <c r="M34" s="199"/>
      <c r="N34" s="199"/>
      <c r="O34" s="199"/>
      <c r="P34" s="199"/>
      <c r="Q34" s="199"/>
      <c r="R34" s="199"/>
      <c r="S34" s="199"/>
    </row>
    <row r="35" spans="2:19" x14ac:dyDescent="0.35">
      <c r="B35" s="272" t="s">
        <v>7</v>
      </c>
      <c r="C35" s="272"/>
      <c r="D35" s="272"/>
      <c r="E35" s="217"/>
      <c r="F35" s="21"/>
      <c r="G35" s="217" t="s">
        <v>6</v>
      </c>
      <c r="H35" s="21"/>
      <c r="I35" s="217"/>
      <c r="J35" s="217"/>
      <c r="K35" s="217"/>
      <c r="L35" s="199"/>
      <c r="M35" s="199"/>
      <c r="N35" s="199"/>
      <c r="O35" s="199"/>
      <c r="P35" s="199"/>
      <c r="Q35" s="199"/>
      <c r="R35" s="199"/>
      <c r="S35" s="199"/>
    </row>
    <row r="36" spans="2:19" x14ac:dyDescent="0.35">
      <c r="B36" s="245"/>
      <c r="C36" s="246"/>
      <c r="D36" s="246"/>
      <c r="E36" s="247"/>
      <c r="F36" s="217"/>
      <c r="G36" s="251"/>
      <c r="H36" s="252"/>
      <c r="I36" s="252"/>
      <c r="J36" s="252"/>
      <c r="K36" s="253"/>
      <c r="L36" s="199"/>
      <c r="M36" s="199"/>
      <c r="N36" s="199"/>
      <c r="O36" s="199"/>
      <c r="P36" s="199"/>
      <c r="Q36" s="199"/>
      <c r="R36" s="199"/>
      <c r="S36" s="199"/>
    </row>
    <row r="37" spans="2:19" x14ac:dyDescent="0.35">
      <c r="B37" s="217"/>
      <c r="C37" s="217"/>
      <c r="D37" s="217"/>
      <c r="E37" s="217"/>
      <c r="F37" s="217"/>
      <c r="G37" s="217"/>
      <c r="H37" s="204"/>
      <c r="I37" s="204"/>
      <c r="J37" s="204"/>
      <c r="K37" s="204"/>
      <c r="L37" s="199"/>
      <c r="M37" s="199"/>
      <c r="N37" s="199"/>
      <c r="O37" s="199"/>
      <c r="P37" s="199"/>
      <c r="Q37" s="199"/>
      <c r="R37" s="199"/>
      <c r="S37" s="199"/>
    </row>
    <row r="38" spans="2:19" x14ac:dyDescent="0.35">
      <c r="B38" s="271" t="s">
        <v>87</v>
      </c>
      <c r="C38" s="271"/>
      <c r="D38" s="271"/>
      <c r="E38" s="271"/>
      <c r="F38" s="271"/>
      <c r="G38" s="271"/>
      <c r="H38" s="271"/>
      <c r="I38" s="271"/>
      <c r="J38" s="271"/>
      <c r="K38" s="271"/>
      <c r="L38" s="199"/>
      <c r="M38" s="199"/>
      <c r="N38" s="199"/>
      <c r="O38" s="199"/>
      <c r="P38" s="199"/>
      <c r="Q38" s="199"/>
      <c r="R38" s="199"/>
      <c r="S38" s="199"/>
    </row>
    <row r="39" spans="2:19" x14ac:dyDescent="0.35">
      <c r="B39" s="256"/>
      <c r="C39" s="257"/>
      <c r="D39" s="257"/>
      <c r="E39" s="257"/>
      <c r="F39" s="257"/>
      <c r="G39" s="257"/>
      <c r="H39" s="257"/>
      <c r="I39" s="257"/>
      <c r="J39" s="257"/>
      <c r="K39" s="258"/>
      <c r="L39" s="199"/>
      <c r="M39" s="199"/>
      <c r="N39" s="199"/>
      <c r="O39" s="199"/>
      <c r="P39" s="199"/>
      <c r="Q39" s="199"/>
      <c r="R39" s="199"/>
      <c r="S39" s="199"/>
    </row>
    <row r="40" spans="2:19" x14ac:dyDescent="0.35">
      <c r="B40" s="259"/>
      <c r="C40" s="260"/>
      <c r="D40" s="260"/>
      <c r="E40" s="260"/>
      <c r="F40" s="260"/>
      <c r="G40" s="260"/>
      <c r="H40" s="260"/>
      <c r="I40" s="260"/>
      <c r="J40" s="260"/>
      <c r="K40" s="261"/>
      <c r="L40" s="199"/>
      <c r="M40" s="199"/>
      <c r="N40" s="199"/>
      <c r="O40" s="199"/>
      <c r="P40" s="199"/>
      <c r="Q40" s="199"/>
      <c r="R40" s="199"/>
      <c r="S40" s="199"/>
    </row>
    <row r="41" spans="2:19" x14ac:dyDescent="0.35">
      <c r="B41" s="259"/>
      <c r="C41" s="260"/>
      <c r="D41" s="260"/>
      <c r="E41" s="260"/>
      <c r="F41" s="260"/>
      <c r="G41" s="260"/>
      <c r="H41" s="260"/>
      <c r="I41" s="260"/>
      <c r="J41" s="260"/>
      <c r="K41" s="261"/>
      <c r="L41" s="205"/>
      <c r="M41" s="205"/>
      <c r="N41" s="205"/>
      <c r="O41" s="205"/>
      <c r="P41" s="205"/>
      <c r="Q41" s="205"/>
      <c r="R41" s="205"/>
      <c r="S41" s="205"/>
    </row>
    <row r="42" spans="2:19" x14ac:dyDescent="0.35">
      <c r="B42" s="259"/>
      <c r="C42" s="260"/>
      <c r="D42" s="260"/>
      <c r="E42" s="260"/>
      <c r="F42" s="260"/>
      <c r="G42" s="260"/>
      <c r="H42" s="260"/>
      <c r="I42" s="260"/>
      <c r="J42" s="260"/>
      <c r="K42" s="261"/>
      <c r="L42" s="199"/>
      <c r="M42" s="199"/>
      <c r="N42" s="199"/>
      <c r="O42" s="199"/>
      <c r="P42" s="199"/>
      <c r="Q42" s="199"/>
      <c r="R42" s="199"/>
      <c r="S42" s="199"/>
    </row>
    <row r="43" spans="2:19" x14ac:dyDescent="0.35">
      <c r="B43" s="259"/>
      <c r="C43" s="260"/>
      <c r="D43" s="260"/>
      <c r="E43" s="260"/>
      <c r="F43" s="260"/>
      <c r="G43" s="260"/>
      <c r="H43" s="260"/>
      <c r="I43" s="260"/>
      <c r="J43" s="260"/>
      <c r="K43" s="261"/>
      <c r="L43" s="210"/>
      <c r="M43" s="206"/>
      <c r="N43" s="206"/>
      <c r="O43" s="206"/>
      <c r="P43" s="206"/>
      <c r="Q43" s="206"/>
      <c r="R43" s="206"/>
      <c r="S43" s="206"/>
    </row>
    <row r="44" spans="2:19" x14ac:dyDescent="0.35">
      <c r="B44" s="262"/>
      <c r="C44" s="263"/>
      <c r="D44" s="263"/>
      <c r="E44" s="263"/>
      <c r="F44" s="263"/>
      <c r="G44" s="263"/>
      <c r="H44" s="263"/>
      <c r="I44" s="263"/>
      <c r="J44" s="263"/>
      <c r="K44" s="264"/>
      <c r="L44" s="210"/>
      <c r="M44" s="206"/>
      <c r="N44" s="206"/>
      <c r="O44" s="206"/>
      <c r="P44" s="206"/>
      <c r="Q44" s="206"/>
      <c r="R44" s="206"/>
      <c r="S44" s="206"/>
    </row>
    <row r="45" spans="2:19" x14ac:dyDescent="0.35">
      <c r="B45" s="219"/>
      <c r="C45" s="219"/>
      <c r="D45" s="219"/>
      <c r="E45" s="219"/>
      <c r="F45" s="210"/>
      <c r="G45" s="210"/>
      <c r="H45" s="210"/>
      <c r="I45" s="210"/>
      <c r="J45" s="210"/>
      <c r="K45" s="210"/>
      <c r="L45" s="210"/>
      <c r="M45" s="206"/>
      <c r="N45" s="206"/>
      <c r="O45" s="206"/>
      <c r="P45" s="206"/>
      <c r="Q45" s="206"/>
      <c r="R45" s="206"/>
      <c r="S45" s="206"/>
    </row>
    <row r="46" spans="2:19" ht="26.25" customHeight="1" x14ac:dyDescent="0.35">
      <c r="B46" s="242" t="s">
        <v>94</v>
      </c>
      <c r="C46" s="243"/>
      <c r="D46" s="243"/>
      <c r="E46" s="243"/>
      <c r="F46" s="243"/>
      <c r="G46" s="243"/>
      <c r="H46" s="243"/>
      <c r="I46" s="243"/>
      <c r="J46" s="243"/>
      <c r="K46" s="244"/>
      <c r="L46" s="210"/>
      <c r="M46" s="206"/>
      <c r="N46" s="206"/>
      <c r="O46" s="206"/>
      <c r="P46" s="206"/>
      <c r="Q46" s="206"/>
      <c r="R46" s="206"/>
      <c r="S46" s="206"/>
    </row>
    <row r="47" spans="2:19" ht="47.25" customHeight="1" x14ac:dyDescent="0.35">
      <c r="B47" s="239" t="s">
        <v>93</v>
      </c>
      <c r="C47" s="240"/>
      <c r="D47" s="240"/>
      <c r="E47" s="240"/>
      <c r="F47" s="240"/>
      <c r="G47" s="240"/>
      <c r="H47" s="240"/>
      <c r="I47" s="240"/>
      <c r="J47" s="240"/>
      <c r="K47" s="241"/>
      <c r="L47" s="210"/>
      <c r="M47" s="206"/>
      <c r="N47" s="206"/>
      <c r="O47" s="206"/>
      <c r="P47" s="206"/>
      <c r="Q47" s="206"/>
      <c r="R47" s="206"/>
      <c r="S47" s="206"/>
    </row>
    <row r="48" spans="2:19" ht="409.5" customHeight="1" x14ac:dyDescent="0.35">
      <c r="B48" s="237"/>
      <c r="C48" s="237"/>
      <c r="D48" s="237"/>
      <c r="E48" s="237"/>
      <c r="F48" s="237"/>
      <c r="G48" s="237"/>
      <c r="H48" s="237"/>
      <c r="I48" s="237"/>
      <c r="J48" s="237"/>
      <c r="K48" s="237"/>
      <c r="L48" s="210"/>
      <c r="M48" s="206"/>
      <c r="N48" s="206"/>
      <c r="O48" s="206"/>
      <c r="P48" s="206"/>
      <c r="Q48" s="206"/>
      <c r="R48" s="206"/>
      <c r="S48" s="206"/>
    </row>
    <row r="49" spans="2:19" x14ac:dyDescent="0.35">
      <c r="B49" s="237"/>
      <c r="C49" s="237"/>
      <c r="D49" s="237"/>
      <c r="E49" s="237"/>
      <c r="F49" s="237"/>
      <c r="G49" s="237"/>
      <c r="H49" s="237"/>
      <c r="I49" s="237"/>
      <c r="J49" s="237"/>
      <c r="K49" s="237"/>
      <c r="L49" s="207"/>
      <c r="M49" s="207"/>
      <c r="N49" s="207"/>
      <c r="O49" s="207"/>
      <c r="P49" s="207"/>
      <c r="Q49" s="207"/>
      <c r="R49" s="207"/>
      <c r="S49" s="207"/>
    </row>
    <row r="50" spans="2:19" x14ac:dyDescent="0.35">
      <c r="B50" s="233"/>
      <c r="C50" s="233"/>
      <c r="D50" s="233"/>
      <c r="E50" s="233"/>
      <c r="F50" s="233"/>
      <c r="G50" s="233"/>
      <c r="H50" s="233"/>
      <c r="I50" s="233"/>
      <c r="J50" s="233"/>
      <c r="K50" s="233"/>
      <c r="L50" s="217"/>
      <c r="M50" s="203"/>
      <c r="N50" s="203"/>
      <c r="O50" s="203"/>
      <c r="P50" s="203"/>
      <c r="Q50" s="203"/>
      <c r="R50" s="203"/>
      <c r="S50" s="203"/>
    </row>
    <row r="51" spans="2:19" x14ac:dyDescent="0.35">
      <c r="B51" s="219"/>
      <c r="C51" s="219"/>
      <c r="D51" s="219"/>
      <c r="E51" s="219"/>
      <c r="F51" s="199"/>
      <c r="G51" s="199"/>
      <c r="H51" s="199"/>
      <c r="I51" s="199"/>
      <c r="J51" s="199"/>
      <c r="K51" s="199"/>
      <c r="L51" s="199"/>
      <c r="M51" s="199"/>
      <c r="N51" s="199"/>
      <c r="O51" s="199"/>
      <c r="P51" s="199"/>
      <c r="Q51" s="199"/>
      <c r="R51" s="199"/>
      <c r="S51" s="199"/>
    </row>
    <row r="52" spans="2:19" x14ac:dyDescent="0.35">
      <c r="B52" s="219"/>
      <c r="C52" s="219"/>
      <c r="D52" s="219"/>
      <c r="E52" s="219"/>
      <c r="F52" s="199"/>
      <c r="G52" s="199"/>
      <c r="H52" s="199"/>
      <c r="I52" s="199"/>
      <c r="J52" s="199"/>
      <c r="K52" s="199"/>
      <c r="L52" s="199"/>
      <c r="M52" s="199"/>
      <c r="N52" s="199"/>
      <c r="O52" s="199"/>
      <c r="P52" s="199"/>
      <c r="Q52" s="199"/>
      <c r="R52" s="199"/>
      <c r="S52" s="199"/>
    </row>
  </sheetData>
  <sheetProtection sheet="1" objects="1" scenarios="1" selectLockedCells="1"/>
  <mergeCells count="38">
    <mergeCell ref="F25:K25"/>
    <mergeCell ref="F26:K26"/>
    <mergeCell ref="B2:L2"/>
    <mergeCell ref="I17:K17"/>
    <mergeCell ref="F5:H5"/>
    <mergeCell ref="B5:D5"/>
    <mergeCell ref="J5:K5"/>
    <mergeCell ref="B8:D8"/>
    <mergeCell ref="F8:H8"/>
    <mergeCell ref="B10:K10"/>
    <mergeCell ref="B11:K12"/>
    <mergeCell ref="G15:K15"/>
    <mergeCell ref="J8:K8"/>
    <mergeCell ref="B15:C15"/>
    <mergeCell ref="B17:D17"/>
    <mergeCell ref="F17:G17"/>
    <mergeCell ref="F18:G18"/>
    <mergeCell ref="G14:K14"/>
    <mergeCell ref="B18:C18"/>
    <mergeCell ref="F21:G21"/>
    <mergeCell ref="B20:C20"/>
    <mergeCell ref="I18:K18"/>
    <mergeCell ref="B47:K47"/>
    <mergeCell ref="B46:K46"/>
    <mergeCell ref="B36:E36"/>
    <mergeCell ref="B23:F23"/>
    <mergeCell ref="H21:I21"/>
    <mergeCell ref="G36:K36"/>
    <mergeCell ref="B21:C21"/>
    <mergeCell ref="B39:K44"/>
    <mergeCell ref="F27:K27"/>
    <mergeCell ref="F28:K28"/>
    <mergeCell ref="F29:K29"/>
    <mergeCell ref="F31:K31"/>
    <mergeCell ref="B38:K38"/>
    <mergeCell ref="F33:K33"/>
    <mergeCell ref="B35:D35"/>
    <mergeCell ref="B33:D33"/>
  </mergeCells>
  <dataValidations disablePrompts="1" count="1">
    <dataValidation type="date" allowBlank="1" showInputMessage="1" showErrorMessage="1" errorTitle="Error" error="Enter both dates as dd/mm/yy or leave both dates blank and enter duration" sqref="D21:E21 B21 F21:F22 G22" xr:uid="{00000000-0002-0000-0000-000000000000}">
      <formula1>1</formula1>
      <formula2>2958465</formula2>
    </dataValidation>
  </dataValidations>
  <pageMargins left="0.39370078740157483" right="0.19685039370078741" top="0.72312500000000002" bottom="0.27559055118110237" header="0.31496062992125984" footer="0.31496062992125984"/>
  <pageSetup paperSize="9" scale="92" orientation="portrait" r:id="rId1"/>
  <headerFooter>
    <oddHeader>&amp;L&amp;"-,Bold"Date Received:
CIF Reference: &amp;C&amp;"-,Bold"&amp;K03+020Imperial College
CIF Costing Tool</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54"/>
  <sheetViews>
    <sheetView tabSelected="1" view="pageLayout" zoomScaleNormal="100" workbookViewId="0">
      <selection activeCell="E10" sqref="E10"/>
    </sheetView>
  </sheetViews>
  <sheetFormatPr defaultRowHeight="14.5" x14ac:dyDescent="0.35"/>
  <cols>
    <col min="5" max="6" width="11.81640625" customWidth="1"/>
    <col min="7" max="7" width="10.54296875" hidden="1" customWidth="1"/>
    <col min="8" max="8" width="8.453125" customWidth="1"/>
    <col min="9" max="9" width="6" customWidth="1"/>
    <col min="10" max="10" width="23" customWidth="1"/>
  </cols>
  <sheetData>
    <row r="1" spans="1:10" ht="19.5" customHeight="1" x14ac:dyDescent="0.35">
      <c r="A1" s="31" t="s">
        <v>14</v>
      </c>
      <c r="B1" s="32"/>
      <c r="C1" s="22"/>
      <c r="D1" s="22"/>
      <c r="E1" s="22"/>
      <c r="F1" s="22"/>
      <c r="G1" s="22"/>
      <c r="H1" s="22"/>
      <c r="I1" s="22"/>
      <c r="J1" s="58"/>
    </row>
    <row r="2" spans="1:10" ht="15" thickBot="1" x14ac:dyDescent="0.4">
      <c r="A2" s="33"/>
      <c r="B2" s="34"/>
      <c r="C2" s="34"/>
      <c r="D2" s="34"/>
      <c r="E2" s="34"/>
      <c r="F2" s="81" t="s">
        <v>91</v>
      </c>
      <c r="G2" s="59"/>
      <c r="H2" s="302" t="s">
        <v>9</v>
      </c>
      <c r="I2" s="302"/>
      <c r="J2" s="80" t="s">
        <v>34</v>
      </c>
    </row>
    <row r="3" spans="1:10" x14ac:dyDescent="0.35">
      <c r="A3" s="37" t="s">
        <v>13</v>
      </c>
      <c r="B3" s="38"/>
      <c r="C3" s="34"/>
      <c r="D3" s="34"/>
      <c r="E3" s="10"/>
      <c r="F3" s="173"/>
      <c r="G3" s="57"/>
      <c r="H3" s="57"/>
      <c r="I3" s="57"/>
      <c r="J3" s="36"/>
    </row>
    <row r="4" spans="1:10" x14ac:dyDescent="0.35">
      <c r="A4" s="60" t="s">
        <v>65</v>
      </c>
      <c r="B4" s="34"/>
      <c r="C4" s="34"/>
      <c r="D4" s="34"/>
      <c r="E4" s="10"/>
      <c r="F4" s="57"/>
      <c r="G4" s="57"/>
      <c r="H4" s="8"/>
      <c r="I4" s="8"/>
      <c r="J4" s="172" t="str">
        <f>IF(LengthPETScan&lt;&gt;0,nPETSubjects*nPETScans*PetCost,"Enter Scan Duration!")</f>
        <v>Enter Scan Duration!</v>
      </c>
    </row>
    <row r="5" spans="1:10" x14ac:dyDescent="0.35">
      <c r="A5" s="33" t="s">
        <v>68</v>
      </c>
      <c r="B5" s="34"/>
      <c r="C5" s="40"/>
      <c r="D5" s="40"/>
      <c r="E5" s="40"/>
      <c r="F5" s="174" t="b">
        <v>0</v>
      </c>
      <c r="G5" s="175"/>
      <c r="H5" s="176" t="b">
        <v>0</v>
      </c>
      <c r="I5" s="9"/>
      <c r="J5" s="165">
        <f>F5*nPETSubjects*BloodCountCost+H5*nPETSubjects*HPLCCost+(nPETSubjects*IF(OR(F5,H5),1,0)*ArterialLineCost)</f>
        <v>0</v>
      </c>
    </row>
    <row r="6" spans="1:10" x14ac:dyDescent="0.35">
      <c r="A6" s="33" t="s">
        <v>69</v>
      </c>
      <c r="B6" s="34"/>
      <c r="C6" s="40"/>
      <c r="D6" s="40"/>
      <c r="E6" s="40"/>
      <c r="F6" s="176" t="b">
        <v>0</v>
      </c>
      <c r="G6" s="175"/>
      <c r="H6" s="176" t="b">
        <v>0</v>
      </c>
      <c r="I6" s="9"/>
      <c r="J6" s="165">
        <f>F6*nPETSubjects*BloodCountCost+H6*nPETSubjects*HPLCCost+(nPETSubjects*IF(OR(F6,H6),1,0)*ArterialLineCost)</f>
        <v>0</v>
      </c>
    </row>
    <row r="7" spans="1:10" x14ac:dyDescent="0.35">
      <c r="A7" s="33" t="s">
        <v>70</v>
      </c>
      <c r="B7" s="34"/>
      <c r="C7" s="40"/>
      <c r="D7" s="40"/>
      <c r="E7" s="40"/>
      <c r="F7" s="176" t="b">
        <v>0</v>
      </c>
      <c r="G7" s="175"/>
      <c r="H7" s="176" t="b">
        <v>0</v>
      </c>
      <c r="I7" s="9"/>
      <c r="J7" s="165">
        <f>F7*nPETSubjects*BloodCountCost+H7*nPETSubjects*HPLCCost+(nPETSubjects*IF(OR(F7,H7),1,0)*ArterialLineCost)</f>
        <v>0</v>
      </c>
    </row>
    <row r="8" spans="1:10" x14ac:dyDescent="0.35">
      <c r="A8" s="33" t="s">
        <v>71</v>
      </c>
      <c r="B8" s="34"/>
      <c r="C8" s="40"/>
      <c r="D8" s="40"/>
      <c r="E8" s="40"/>
      <c r="F8" s="176" t="b">
        <v>0</v>
      </c>
      <c r="G8" s="175"/>
      <c r="H8" s="176" t="b">
        <v>0</v>
      </c>
      <c r="I8" s="9"/>
      <c r="J8" s="165">
        <f>F8*nPETSubjects*BloodCountCost+H8*nPETSubjects*HPLCCost+(nPETSubjects*IF(OR(F8,H8),1,0)*ArterialLineCost)</f>
        <v>0</v>
      </c>
    </row>
    <row r="9" spans="1:10" x14ac:dyDescent="0.35">
      <c r="A9" s="60"/>
      <c r="B9" s="34"/>
      <c r="C9" s="40"/>
      <c r="D9" s="40"/>
      <c r="E9" s="61"/>
      <c r="F9" s="301"/>
      <c r="G9" s="301"/>
      <c r="H9" s="301"/>
      <c r="I9" s="301"/>
      <c r="J9" s="165"/>
    </row>
    <row r="10" spans="1:10" x14ac:dyDescent="0.35">
      <c r="A10" s="33" t="s">
        <v>8</v>
      </c>
      <c r="B10" s="34"/>
      <c r="C10" s="40"/>
      <c r="D10" s="40"/>
      <c r="E10" s="11"/>
      <c r="F10" s="303" t="s">
        <v>98</v>
      </c>
      <c r="G10" s="303"/>
      <c r="H10" s="303"/>
      <c r="I10" s="303"/>
      <c r="J10" s="304"/>
    </row>
    <row r="11" spans="1:10" x14ac:dyDescent="0.35">
      <c r="A11" s="62" t="s">
        <v>11</v>
      </c>
      <c r="B11" s="63"/>
      <c r="C11" s="43"/>
      <c r="D11" s="43"/>
      <c r="E11" s="238">
        <f>LengthPETScan*PETCostHr</f>
        <v>0</v>
      </c>
      <c r="F11" s="305"/>
      <c r="G11" s="305"/>
      <c r="H11" s="305"/>
      <c r="I11" s="305"/>
      <c r="J11" s="306"/>
    </row>
    <row r="12" spans="1:10" ht="15" thickBot="1" x14ac:dyDescent="0.4">
      <c r="A12" s="71" t="s">
        <v>35</v>
      </c>
      <c r="B12" s="19"/>
      <c r="C12" s="72"/>
      <c r="D12" s="72"/>
      <c r="E12" s="73"/>
      <c r="F12" s="228">
        <f>COUNTIF(F5:F8,"TRUE")</f>
        <v>0</v>
      </c>
      <c r="G12" s="74"/>
      <c r="H12" s="228">
        <f>COUNTIF(H5:H8,"TRUE")</f>
        <v>0</v>
      </c>
      <c r="I12" s="74"/>
      <c r="J12" s="166">
        <f>SUM(J4:J11)</f>
        <v>0</v>
      </c>
    </row>
    <row r="13" spans="1:10" s="1" customFormat="1" x14ac:dyDescent="0.35">
      <c r="A13" s="5"/>
      <c r="B13" s="5"/>
      <c r="C13" s="4"/>
      <c r="D13" s="4"/>
      <c r="E13" s="12"/>
      <c r="F13" s="4"/>
      <c r="G13" s="4"/>
      <c r="H13" s="4"/>
      <c r="I13" s="4"/>
      <c r="J13" s="4"/>
    </row>
    <row r="14" spans="1:10" s="1" customFormat="1" x14ac:dyDescent="0.35">
      <c r="A14" s="46" t="s">
        <v>15</v>
      </c>
      <c r="B14" s="47"/>
      <c r="C14" s="20"/>
      <c r="D14" s="20"/>
      <c r="E14" s="24"/>
      <c r="F14" s="20"/>
      <c r="G14" s="20"/>
      <c r="H14" s="20"/>
      <c r="I14" s="20"/>
      <c r="J14" s="64"/>
    </row>
    <row r="15" spans="1:10" s="1" customFormat="1" x14ac:dyDescent="0.35">
      <c r="A15" s="52"/>
      <c r="B15" s="45"/>
      <c r="C15" s="45"/>
      <c r="D15" s="45"/>
      <c r="E15" s="83"/>
      <c r="F15" s="177"/>
      <c r="G15" s="178"/>
      <c r="H15" s="177"/>
      <c r="I15" s="45"/>
      <c r="J15" s="49"/>
    </row>
    <row r="16" spans="1:10" s="1" customFormat="1" x14ac:dyDescent="0.35">
      <c r="A16" s="50" t="s">
        <v>13</v>
      </c>
      <c r="B16" s="51"/>
      <c r="C16" s="45"/>
      <c r="D16" s="45"/>
      <c r="E16" s="13"/>
      <c r="F16" s="45"/>
      <c r="G16" s="45"/>
      <c r="H16" s="45"/>
      <c r="I16" s="45"/>
      <c r="J16" s="49"/>
    </row>
    <row r="17" spans="1:10" s="1" customFormat="1" x14ac:dyDescent="0.35">
      <c r="A17" s="52" t="s">
        <v>64</v>
      </c>
      <c r="B17" s="45"/>
      <c r="C17" s="45"/>
      <c r="D17" s="45"/>
      <c r="E17" s="13"/>
      <c r="F17" s="45"/>
      <c r="G17" s="45"/>
      <c r="H17" s="45"/>
      <c r="I17" s="45"/>
      <c r="J17" s="179" t="str">
        <f>IF(LengthMRIScan&lt;&gt;0,nMRISubjects*nMRIScans*MRICost,"Enter Scan Duration!")</f>
        <v>Enter Scan Duration!</v>
      </c>
    </row>
    <row r="18" spans="1:10" s="1" customFormat="1" x14ac:dyDescent="0.35">
      <c r="A18" s="48" t="s">
        <v>83</v>
      </c>
      <c r="B18" s="45"/>
      <c r="C18" s="53"/>
      <c r="D18" s="53"/>
      <c r="E18" s="6"/>
      <c r="F18" s="187"/>
      <c r="G18" s="187"/>
      <c r="H18" s="187"/>
      <c r="I18" s="6"/>
      <c r="J18" s="167"/>
    </row>
    <row r="19" spans="1:10" s="1" customFormat="1" x14ac:dyDescent="0.35">
      <c r="A19" s="48" t="s">
        <v>84</v>
      </c>
      <c r="B19" s="45"/>
      <c r="C19" s="53"/>
      <c r="D19" s="53"/>
      <c r="E19" s="6"/>
      <c r="F19" s="187"/>
      <c r="G19" s="187"/>
      <c r="H19" s="187"/>
      <c r="I19" s="6"/>
      <c r="J19" s="167"/>
    </row>
    <row r="20" spans="1:10" s="1" customFormat="1" x14ac:dyDescent="0.35">
      <c r="A20" s="48" t="s">
        <v>85</v>
      </c>
      <c r="B20" s="45"/>
      <c r="C20" s="53"/>
      <c r="D20" s="53"/>
      <c r="E20" s="6"/>
      <c r="F20" s="187"/>
      <c r="G20" s="187"/>
      <c r="H20" s="187"/>
      <c r="I20" s="6"/>
      <c r="J20" s="167"/>
    </row>
    <row r="21" spans="1:10" s="1" customFormat="1" x14ac:dyDescent="0.35">
      <c r="A21" s="48" t="s">
        <v>86</v>
      </c>
      <c r="B21" s="45"/>
      <c r="C21" s="53"/>
      <c r="D21" s="53"/>
      <c r="E21" s="6"/>
      <c r="F21" s="187"/>
      <c r="G21" s="187"/>
      <c r="H21" s="187"/>
      <c r="I21" s="6"/>
      <c r="J21" s="167"/>
    </row>
    <row r="22" spans="1:10" x14ac:dyDescent="0.35">
      <c r="A22" s="48"/>
      <c r="B22" s="45"/>
      <c r="C22" s="53"/>
      <c r="D22" s="53"/>
      <c r="E22" s="14"/>
      <c r="F22" s="183"/>
      <c r="G22" s="183"/>
      <c r="H22" s="183"/>
      <c r="I22" s="6"/>
      <c r="J22" s="65"/>
    </row>
    <row r="23" spans="1:10" ht="15" customHeight="1" x14ac:dyDescent="0.35">
      <c r="A23" s="48" t="s">
        <v>10</v>
      </c>
      <c r="B23" s="45"/>
      <c r="C23" s="53"/>
      <c r="D23" s="53"/>
      <c r="E23" s="13"/>
      <c r="F23" s="313" t="s">
        <v>98</v>
      </c>
      <c r="G23" s="313"/>
      <c r="H23" s="313"/>
      <c r="I23" s="313"/>
      <c r="J23" s="314"/>
    </row>
    <row r="24" spans="1:10" x14ac:dyDescent="0.35">
      <c r="A24" s="54" t="s">
        <v>11</v>
      </c>
      <c r="B24" s="55"/>
      <c r="C24" s="56"/>
      <c r="D24" s="56"/>
      <c r="E24" s="356">
        <f>LengthMRIScan*MRICostHr</f>
        <v>0</v>
      </c>
      <c r="F24" s="315"/>
      <c r="G24" s="315"/>
      <c r="H24" s="315"/>
      <c r="I24" s="315"/>
      <c r="J24" s="316"/>
    </row>
    <row r="25" spans="1:10" ht="15" thickBot="1" x14ac:dyDescent="0.4">
      <c r="A25" s="70" t="s">
        <v>37</v>
      </c>
      <c r="B25" s="44"/>
      <c r="C25" s="68"/>
      <c r="D25" s="68"/>
      <c r="E25" s="69"/>
      <c r="F25" s="68"/>
      <c r="G25" s="68"/>
      <c r="H25" s="68"/>
      <c r="I25" s="68"/>
      <c r="J25" s="168">
        <f>SUM(J17:J24)</f>
        <v>0</v>
      </c>
    </row>
    <row r="26" spans="1:10" x14ac:dyDescent="0.35">
      <c r="A26" s="21"/>
      <c r="B26" s="21"/>
      <c r="C26" s="7"/>
      <c r="D26" s="7"/>
      <c r="E26" s="15"/>
      <c r="F26" s="7"/>
      <c r="G26" s="7"/>
      <c r="H26" s="7"/>
      <c r="I26" s="7"/>
      <c r="J26" s="7"/>
    </row>
    <row r="27" spans="1:10" x14ac:dyDescent="0.35">
      <c r="A27" s="31" t="s">
        <v>16</v>
      </c>
      <c r="B27" s="32"/>
      <c r="C27" s="22"/>
      <c r="D27" s="22"/>
      <c r="E27" s="23"/>
      <c r="F27" s="22"/>
      <c r="G27" s="22"/>
      <c r="H27" s="22"/>
      <c r="I27" s="22"/>
      <c r="J27" s="66"/>
    </row>
    <row r="28" spans="1:10" ht="8.25" customHeight="1" x14ac:dyDescent="0.35">
      <c r="A28" s="33"/>
      <c r="B28" s="34"/>
      <c r="C28" s="34"/>
      <c r="D28" s="34"/>
      <c r="E28" s="35"/>
      <c r="F28" s="34"/>
      <c r="G28" s="34"/>
      <c r="H28" s="34"/>
      <c r="I28" s="34"/>
      <c r="J28" s="36"/>
    </row>
    <row r="29" spans="1:10" x14ac:dyDescent="0.35">
      <c r="A29" s="37" t="s">
        <v>18</v>
      </c>
      <c r="B29" s="38"/>
      <c r="C29" s="34"/>
      <c r="D29" s="34"/>
      <c r="E29" s="13"/>
      <c r="F29" s="34"/>
      <c r="G29" s="34"/>
      <c r="H29" s="34"/>
      <c r="I29" s="34"/>
      <c r="J29" s="36"/>
    </row>
    <row r="30" spans="1:10" x14ac:dyDescent="0.35">
      <c r="A30" s="39" t="s">
        <v>19</v>
      </c>
      <c r="B30" s="34"/>
      <c r="C30" s="34"/>
      <c r="D30" s="34"/>
      <c r="E30" s="35"/>
      <c r="F30" s="34"/>
      <c r="G30" s="34"/>
      <c r="H30" s="34"/>
      <c r="I30" s="34"/>
      <c r="J30" s="36"/>
    </row>
    <row r="31" spans="1:10" x14ac:dyDescent="0.35">
      <c r="A31" s="37" t="s">
        <v>20</v>
      </c>
      <c r="B31" s="34"/>
      <c r="C31" s="40"/>
      <c r="D31" s="40"/>
      <c r="E31" s="13"/>
      <c r="F31" s="3"/>
      <c r="G31" s="3"/>
      <c r="H31" s="3"/>
      <c r="I31" s="3"/>
      <c r="J31" s="67"/>
    </row>
    <row r="32" spans="1:10" x14ac:dyDescent="0.35">
      <c r="A32" s="41" t="s">
        <v>24</v>
      </c>
      <c r="B32" s="34"/>
      <c r="C32" s="40"/>
      <c r="D32" s="40"/>
      <c r="E32" s="185">
        <f>MethDevHours*MethDevSessions</f>
        <v>0</v>
      </c>
      <c r="F32" s="3"/>
      <c r="G32" s="3"/>
      <c r="H32" s="3"/>
      <c r="I32" s="3"/>
      <c r="J32" s="169">
        <f>MethdevTotalHours*MethDevCostHr</f>
        <v>0</v>
      </c>
    </row>
    <row r="33" spans="1:10" x14ac:dyDescent="0.35">
      <c r="A33" s="42" t="s">
        <v>22</v>
      </c>
      <c r="B33" s="34"/>
      <c r="C33" s="40"/>
      <c r="D33" s="40"/>
      <c r="E33" s="16"/>
      <c r="F33" s="3"/>
      <c r="G33" s="3"/>
      <c r="H33" s="3"/>
      <c r="I33" s="3"/>
      <c r="J33" s="67"/>
    </row>
    <row r="34" spans="1:10" x14ac:dyDescent="0.35">
      <c r="A34" s="37" t="s">
        <v>21</v>
      </c>
      <c r="B34" s="34"/>
      <c r="C34" s="40"/>
      <c r="D34" s="40"/>
      <c r="E34" s="13"/>
      <c r="F34" s="3"/>
      <c r="G34" s="3"/>
      <c r="H34" s="3"/>
      <c r="I34" s="3"/>
      <c r="J34" s="169">
        <f>MethDevDays*MethDevCostDay</f>
        <v>0</v>
      </c>
    </row>
    <row r="35" spans="1:10" ht="7.5" customHeight="1" x14ac:dyDescent="0.35">
      <c r="A35" s="37"/>
      <c r="B35" s="34"/>
      <c r="C35" s="40"/>
      <c r="D35" s="40"/>
      <c r="E35" s="3"/>
      <c r="F35" s="3"/>
      <c r="G35" s="3"/>
      <c r="H35" s="3"/>
      <c r="I35" s="3"/>
      <c r="J35" s="75"/>
    </row>
    <row r="36" spans="1:10" ht="15" thickBot="1" x14ac:dyDescent="0.4">
      <c r="A36" s="78" t="s">
        <v>38</v>
      </c>
      <c r="B36" s="19"/>
      <c r="C36" s="79"/>
      <c r="D36" s="76"/>
      <c r="E36" s="72"/>
      <c r="F36" s="77"/>
      <c r="G36" s="77"/>
      <c r="H36" s="77"/>
      <c r="I36" s="77"/>
      <c r="J36" s="170">
        <f>J32+J34</f>
        <v>0</v>
      </c>
    </row>
    <row r="37" spans="1:10" x14ac:dyDescent="0.35">
      <c r="A37" s="307" t="s">
        <v>36</v>
      </c>
      <c r="B37" s="308"/>
      <c r="C37" s="308"/>
      <c r="D37" s="98"/>
      <c r="E37" s="98"/>
      <c r="F37" s="98"/>
      <c r="G37" s="98"/>
      <c r="H37" s="98"/>
      <c r="I37" s="98"/>
      <c r="J37" s="311">
        <f>SUM(J12,J25,J36)</f>
        <v>0</v>
      </c>
    </row>
    <row r="38" spans="1:10" ht="4.5" customHeight="1" thickBot="1" x14ac:dyDescent="0.4">
      <c r="A38" s="309"/>
      <c r="B38" s="310"/>
      <c r="C38" s="310"/>
      <c r="D38" s="99"/>
      <c r="E38" s="99"/>
      <c r="F38" s="99"/>
      <c r="G38" s="99"/>
      <c r="H38" s="99"/>
      <c r="I38" s="99"/>
      <c r="J38" s="312"/>
    </row>
    <row r="39" spans="1:10" ht="15" thickTop="1" x14ac:dyDescent="0.35"/>
    <row r="40" spans="1:10" x14ac:dyDescent="0.35">
      <c r="A40" s="25" t="s">
        <v>17</v>
      </c>
      <c r="B40" s="26"/>
      <c r="C40" s="26"/>
      <c r="D40" s="26"/>
      <c r="E40" s="26"/>
      <c r="F40" s="26"/>
      <c r="G40" s="26"/>
      <c r="H40" s="26"/>
      <c r="I40" s="26"/>
      <c r="J40" s="27"/>
    </row>
    <row r="41" spans="1:10" ht="8.25" customHeight="1" x14ac:dyDescent="0.35">
      <c r="A41" s="28"/>
      <c r="B41" s="29"/>
      <c r="C41" s="29"/>
      <c r="D41" s="29"/>
      <c r="E41" s="29"/>
      <c r="F41" s="29"/>
      <c r="G41" s="29"/>
      <c r="H41" s="29"/>
      <c r="I41" s="29"/>
      <c r="J41" s="30"/>
    </row>
    <row r="42" spans="1:10" x14ac:dyDescent="0.35">
      <c r="A42" s="297" t="s">
        <v>96</v>
      </c>
      <c r="B42" s="298"/>
      <c r="C42" s="298"/>
      <c r="D42" s="298"/>
      <c r="E42" s="171">
        <v>978</v>
      </c>
      <c r="F42" s="29"/>
      <c r="G42" s="29"/>
      <c r="H42" s="29"/>
      <c r="I42" s="29"/>
      <c r="J42" s="30"/>
    </row>
    <row r="43" spans="1:10" x14ac:dyDescent="0.35">
      <c r="A43" s="299" t="s">
        <v>97</v>
      </c>
      <c r="B43" s="300"/>
      <c r="C43" s="300"/>
      <c r="D43" s="300"/>
      <c r="E43" s="215">
        <v>652</v>
      </c>
      <c r="F43" s="321"/>
      <c r="G43" s="321"/>
      <c r="H43" s="321"/>
      <c r="I43" s="321"/>
      <c r="J43" s="322"/>
    </row>
    <row r="44" spans="1:10" x14ac:dyDescent="0.35">
      <c r="A44" s="297" t="s">
        <v>100</v>
      </c>
      <c r="B44" s="298"/>
      <c r="C44" s="298"/>
      <c r="D44" s="298"/>
      <c r="E44" s="171">
        <v>260</v>
      </c>
      <c r="F44" s="29"/>
      <c r="G44" s="29"/>
      <c r="H44" s="29"/>
      <c r="I44" s="29"/>
      <c r="J44" s="30"/>
    </row>
    <row r="45" spans="1:10" x14ac:dyDescent="0.35">
      <c r="A45" s="297" t="s">
        <v>101</v>
      </c>
      <c r="B45" s="298"/>
      <c r="C45" s="298"/>
      <c r="D45" s="298"/>
      <c r="E45" s="171">
        <v>1305</v>
      </c>
      <c r="F45" s="29"/>
      <c r="G45" s="29"/>
      <c r="H45" s="29"/>
      <c r="I45" s="29"/>
      <c r="J45" s="30"/>
    </row>
    <row r="46" spans="1:10" x14ac:dyDescent="0.35">
      <c r="A46" s="297" t="s">
        <v>95</v>
      </c>
      <c r="B46" s="298"/>
      <c r="C46" s="298"/>
      <c r="D46" s="298"/>
      <c r="E46" s="171">
        <v>260</v>
      </c>
      <c r="F46" s="29"/>
      <c r="G46" s="29"/>
      <c r="H46" s="29"/>
      <c r="I46" s="29"/>
      <c r="J46" s="30"/>
    </row>
    <row r="47" spans="1:10" x14ac:dyDescent="0.35">
      <c r="A47" s="297" t="s">
        <v>9</v>
      </c>
      <c r="B47" s="298"/>
      <c r="C47" s="298"/>
      <c r="D47" s="298"/>
      <c r="E47" s="171">
        <v>391</v>
      </c>
      <c r="F47" s="29"/>
      <c r="G47" s="29"/>
      <c r="H47" s="29"/>
      <c r="I47" s="29"/>
      <c r="J47" s="30"/>
    </row>
    <row r="48" spans="1:10" x14ac:dyDescent="0.35">
      <c r="A48" s="317" t="s">
        <v>72</v>
      </c>
      <c r="B48" s="318"/>
      <c r="C48" s="318"/>
      <c r="D48" s="318"/>
      <c r="E48" s="171">
        <v>27</v>
      </c>
      <c r="F48" s="29"/>
      <c r="G48" s="29"/>
      <c r="H48" s="29"/>
      <c r="I48" s="29"/>
      <c r="J48" s="30"/>
    </row>
    <row r="49" spans="1:10" x14ac:dyDescent="0.35">
      <c r="A49" s="297"/>
      <c r="B49" s="298"/>
      <c r="C49" s="298"/>
      <c r="D49" s="298"/>
      <c r="E49" s="171"/>
      <c r="F49" s="29"/>
      <c r="G49" s="29"/>
      <c r="H49" s="29"/>
      <c r="I49" s="29"/>
      <c r="J49" s="30"/>
    </row>
    <row r="50" spans="1:10" x14ac:dyDescent="0.35">
      <c r="A50" s="319"/>
      <c r="B50" s="320"/>
      <c r="C50" s="320"/>
      <c r="D50" s="320"/>
      <c r="E50" s="226" t="str">
        <f>IFERROR(VLOOKUP(A50,#REF!,2,FALSE),"")</f>
        <v/>
      </c>
      <c r="F50" s="224"/>
      <c r="G50" s="224"/>
      <c r="H50" s="224"/>
      <c r="I50" s="224"/>
      <c r="J50" s="227"/>
    </row>
    <row r="51" spans="1:10" x14ac:dyDescent="0.35">
      <c r="A51" s="329"/>
      <c r="B51" s="330"/>
      <c r="C51" s="330"/>
      <c r="D51" s="330"/>
      <c r="E51" s="226" t="str">
        <f>IFERROR(VLOOKUP(A51,#REF!,2,FALSE),"")</f>
        <v/>
      </c>
      <c r="F51" s="225"/>
      <c r="G51" s="224"/>
      <c r="H51" s="224"/>
      <c r="I51" s="224"/>
      <c r="J51" s="229"/>
    </row>
    <row r="52" spans="1:10" ht="15.5" x14ac:dyDescent="0.35">
      <c r="A52" s="326"/>
      <c r="B52" s="327"/>
      <c r="C52" s="327"/>
      <c r="D52" s="327"/>
      <c r="E52" s="327"/>
      <c r="F52" s="327"/>
      <c r="G52" s="327"/>
      <c r="H52" s="327"/>
      <c r="I52" s="327"/>
      <c r="J52" s="328"/>
    </row>
    <row r="53" spans="1:10" x14ac:dyDescent="0.35">
      <c r="A53" s="2"/>
    </row>
    <row r="54" spans="1:10" x14ac:dyDescent="0.35">
      <c r="A54" s="323" t="str">
        <f>IF(OR(ProjectInfoEd&lt;&gt;"",ProjectTitle&lt;&gt;""),ProjectInfoEd &amp; " - " &amp; ProjectTitle,"")</f>
        <v/>
      </c>
      <c r="B54" s="324"/>
      <c r="C54" s="324"/>
      <c r="D54" s="324"/>
      <c r="E54" s="324"/>
      <c r="F54" s="324"/>
      <c r="G54" s="324"/>
      <c r="H54" s="324"/>
      <c r="I54" s="324"/>
      <c r="J54" s="325"/>
    </row>
  </sheetData>
  <sheetProtection sheet="1" objects="1" scenarios="1" selectLockedCells="1"/>
  <dataConsolidate/>
  <mergeCells count="19">
    <mergeCell ref="A48:D48"/>
    <mergeCell ref="A49:D49"/>
    <mergeCell ref="A50:D50"/>
    <mergeCell ref="F43:J43"/>
    <mergeCell ref="A54:J54"/>
    <mergeCell ref="A52:J52"/>
    <mergeCell ref="A46:D46"/>
    <mergeCell ref="A47:D47"/>
    <mergeCell ref="A51:D51"/>
    <mergeCell ref="H2:I2"/>
    <mergeCell ref="F10:J11"/>
    <mergeCell ref="A37:C38"/>
    <mergeCell ref="J37:J38"/>
    <mergeCell ref="F23:J24"/>
    <mergeCell ref="A42:D42"/>
    <mergeCell ref="A43:D43"/>
    <mergeCell ref="A44:D44"/>
    <mergeCell ref="A45:D45"/>
    <mergeCell ref="F9:I9"/>
  </mergeCells>
  <conditionalFormatting sqref="E32">
    <cfRule type="cellIs" dxfId="2" priority="2" operator="equal">
      <formula>0</formula>
    </cfRule>
  </conditionalFormatting>
  <conditionalFormatting sqref="F9">
    <cfRule type="containsText" dxfId="1" priority="1" operator="containsText" text="Select Radiotracer from Dropdown List-&gt;">
      <formula>NOT(ISERROR(SEARCH("Select Radiotracer from Dropdown List-&gt;",F9)))</formula>
    </cfRule>
  </conditionalFormatting>
  <dataValidations count="1">
    <dataValidation allowBlank="1" showDropDown="1" showInputMessage="1" showErrorMessage="1" sqref="A50:D50" xr:uid="{00000000-0002-0000-0100-000000000000}"/>
  </dataValidations>
  <pageMargins left="0.39370078740157483" right="0.19685039370078741" top="0.72312500000000002" bottom="0.27559055118110237" header="0.31496062992125984" footer="0.31496062992125984"/>
  <pageSetup paperSize="9" scale="92" orientation="portrait" r:id="rId1"/>
  <headerFooter>
    <oddHeader>&amp;L&amp;"-,Bold"Date Received:
CIF Reference: &amp;C&amp;"-,Bold"&amp;K03+018Imperial College
CIF Costing Tool</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9" r:id="rId4" name="Check Box 9">
              <controlPr defaultSize="0" autoFill="0" autoLine="0" autoPict="0">
                <anchor moveWithCells="1">
                  <from>
                    <xdr:col>5</xdr:col>
                    <xdr:colOff>222250</xdr:colOff>
                    <xdr:row>3</xdr:row>
                    <xdr:rowOff>127000</xdr:rowOff>
                  </from>
                  <to>
                    <xdr:col>5</xdr:col>
                    <xdr:colOff>533400</xdr:colOff>
                    <xdr:row>5</xdr:row>
                    <xdr:rowOff>19050</xdr:rowOff>
                  </to>
                </anchor>
              </controlPr>
            </control>
          </mc:Choice>
        </mc:AlternateContent>
        <mc:AlternateContent xmlns:mc="http://schemas.openxmlformats.org/markup-compatibility/2006">
          <mc:Choice Requires="x14">
            <control shapeId="5130" r:id="rId5" name="Check Box 10">
              <controlPr defaultSize="0" autoFill="0" autoLine="0" autoPict="0">
                <anchor moveWithCells="1">
                  <from>
                    <xdr:col>6</xdr:col>
                    <xdr:colOff>0</xdr:colOff>
                    <xdr:row>4</xdr:row>
                    <xdr:rowOff>184150</xdr:rowOff>
                  </from>
                  <to>
                    <xdr:col>6</xdr:col>
                    <xdr:colOff>0</xdr:colOff>
                    <xdr:row>6</xdr:row>
                    <xdr:rowOff>184150</xdr:rowOff>
                  </to>
                </anchor>
              </controlPr>
            </control>
          </mc:Choice>
        </mc:AlternateContent>
        <mc:AlternateContent xmlns:mc="http://schemas.openxmlformats.org/markup-compatibility/2006">
          <mc:Choice Requires="x14">
            <control shapeId="5131" r:id="rId6" name="Check Box 11">
              <controlPr defaultSize="0" autoFill="0" autoLine="0" autoPict="0">
                <anchor moveWithCells="1">
                  <from>
                    <xdr:col>6</xdr:col>
                    <xdr:colOff>0</xdr:colOff>
                    <xdr:row>5</xdr:row>
                    <xdr:rowOff>184150</xdr:rowOff>
                  </from>
                  <to>
                    <xdr:col>6</xdr:col>
                    <xdr:colOff>0</xdr:colOff>
                    <xdr:row>7</xdr:row>
                    <xdr:rowOff>184150</xdr:rowOff>
                  </to>
                </anchor>
              </controlPr>
            </control>
          </mc:Choice>
        </mc:AlternateContent>
        <mc:AlternateContent xmlns:mc="http://schemas.openxmlformats.org/markup-compatibility/2006">
          <mc:Choice Requires="x14">
            <control shapeId="5132" r:id="rId7" name="Check Box 12">
              <controlPr defaultSize="0" autoFill="0" autoLine="0" autoPict="0">
                <anchor moveWithCells="1">
                  <from>
                    <xdr:col>6</xdr:col>
                    <xdr:colOff>0</xdr:colOff>
                    <xdr:row>7</xdr:row>
                    <xdr:rowOff>0</xdr:rowOff>
                  </from>
                  <to>
                    <xdr:col>6</xdr:col>
                    <xdr:colOff>0</xdr:colOff>
                    <xdr:row>8</xdr:row>
                    <xdr:rowOff>184150</xdr:rowOff>
                  </to>
                </anchor>
              </controlPr>
            </control>
          </mc:Choice>
        </mc:AlternateContent>
        <mc:AlternateContent xmlns:mc="http://schemas.openxmlformats.org/markup-compatibility/2006">
          <mc:Choice Requires="x14">
            <control shapeId="5133" r:id="rId8" name="Check Box 13">
              <controlPr defaultSize="0" autoFill="0" autoLine="0" autoPict="0">
                <anchor moveWithCells="1">
                  <from>
                    <xdr:col>5</xdr:col>
                    <xdr:colOff>222250</xdr:colOff>
                    <xdr:row>4</xdr:row>
                    <xdr:rowOff>133350</xdr:rowOff>
                  </from>
                  <to>
                    <xdr:col>5</xdr:col>
                    <xdr:colOff>533400</xdr:colOff>
                    <xdr:row>6</xdr:row>
                    <xdr:rowOff>31750</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5</xdr:col>
                    <xdr:colOff>222250</xdr:colOff>
                    <xdr:row>5</xdr:row>
                    <xdr:rowOff>146050</xdr:rowOff>
                  </from>
                  <to>
                    <xdr:col>5</xdr:col>
                    <xdr:colOff>533400</xdr:colOff>
                    <xdr:row>7</xdr:row>
                    <xdr:rowOff>38100</xdr:rowOff>
                  </to>
                </anchor>
              </controlPr>
            </control>
          </mc:Choice>
        </mc:AlternateContent>
        <mc:AlternateContent xmlns:mc="http://schemas.openxmlformats.org/markup-compatibility/2006">
          <mc:Choice Requires="x14">
            <control shapeId="5135" r:id="rId10" name="Check Box 15">
              <controlPr defaultSize="0" autoFill="0" autoLine="0" autoPict="0">
                <anchor moveWithCells="1">
                  <from>
                    <xdr:col>5</xdr:col>
                    <xdr:colOff>222250</xdr:colOff>
                    <xdr:row>6</xdr:row>
                    <xdr:rowOff>152400</xdr:rowOff>
                  </from>
                  <to>
                    <xdr:col>5</xdr:col>
                    <xdr:colOff>533400</xdr:colOff>
                    <xdr:row>8</xdr:row>
                    <xdr:rowOff>50800</xdr:rowOff>
                  </to>
                </anchor>
              </controlPr>
            </control>
          </mc:Choice>
        </mc:AlternateContent>
        <mc:AlternateContent xmlns:mc="http://schemas.openxmlformats.org/markup-compatibility/2006">
          <mc:Choice Requires="x14">
            <control shapeId="5136" r:id="rId11" name="Check Box 16">
              <controlPr defaultSize="0" autoFill="0" autoLine="0" autoPict="0" altText="Hello">
                <anchor moveWithCells="1">
                  <from>
                    <xdr:col>7</xdr:col>
                    <xdr:colOff>76200</xdr:colOff>
                    <xdr:row>3</xdr:row>
                    <xdr:rowOff>133350</xdr:rowOff>
                  </from>
                  <to>
                    <xdr:col>7</xdr:col>
                    <xdr:colOff>247650</xdr:colOff>
                    <xdr:row>5</xdr:row>
                    <xdr:rowOff>31750</xdr:rowOff>
                  </to>
                </anchor>
              </controlPr>
            </control>
          </mc:Choice>
        </mc:AlternateContent>
        <mc:AlternateContent xmlns:mc="http://schemas.openxmlformats.org/markup-compatibility/2006">
          <mc:Choice Requires="x14">
            <control shapeId="5137" r:id="rId12" name="Check Box 17">
              <controlPr defaultSize="0" autoFill="0" autoLine="0" autoPict="0" altText="Hello">
                <anchor moveWithCells="1">
                  <from>
                    <xdr:col>7</xdr:col>
                    <xdr:colOff>76200</xdr:colOff>
                    <xdr:row>4</xdr:row>
                    <xdr:rowOff>146050</xdr:rowOff>
                  </from>
                  <to>
                    <xdr:col>7</xdr:col>
                    <xdr:colOff>247650</xdr:colOff>
                    <xdr:row>6</xdr:row>
                    <xdr:rowOff>38100</xdr:rowOff>
                  </to>
                </anchor>
              </controlPr>
            </control>
          </mc:Choice>
        </mc:AlternateContent>
        <mc:AlternateContent xmlns:mc="http://schemas.openxmlformats.org/markup-compatibility/2006">
          <mc:Choice Requires="x14">
            <control shapeId="5138" r:id="rId13" name="Check Box 18">
              <controlPr defaultSize="0" autoFill="0" autoLine="0" autoPict="0" altText="Hello">
                <anchor moveWithCells="1">
                  <from>
                    <xdr:col>7</xdr:col>
                    <xdr:colOff>76200</xdr:colOff>
                    <xdr:row>5</xdr:row>
                    <xdr:rowOff>152400</xdr:rowOff>
                  </from>
                  <to>
                    <xdr:col>7</xdr:col>
                    <xdr:colOff>241300</xdr:colOff>
                    <xdr:row>7</xdr:row>
                    <xdr:rowOff>50800</xdr:rowOff>
                  </to>
                </anchor>
              </controlPr>
            </control>
          </mc:Choice>
        </mc:AlternateContent>
        <mc:AlternateContent xmlns:mc="http://schemas.openxmlformats.org/markup-compatibility/2006">
          <mc:Choice Requires="x14">
            <control shapeId="5139" r:id="rId14" name="Check Box 19">
              <controlPr defaultSize="0" autoFill="0" autoLine="0" autoPict="0" altText="Hello">
                <anchor moveWithCells="1">
                  <from>
                    <xdr:col>7</xdr:col>
                    <xdr:colOff>76200</xdr:colOff>
                    <xdr:row>6</xdr:row>
                    <xdr:rowOff>171450</xdr:rowOff>
                  </from>
                  <to>
                    <xdr:col>7</xdr:col>
                    <xdr:colOff>241300</xdr:colOff>
                    <xdr:row>8</xdr:row>
                    <xdr:rowOff>69850</xdr:rowOff>
                  </to>
                </anchor>
              </controlPr>
            </control>
          </mc:Choice>
        </mc:AlternateContent>
        <mc:AlternateContent xmlns:mc="http://schemas.openxmlformats.org/markup-compatibility/2006">
          <mc:Choice Requires="x14">
            <control shapeId="5140" r:id="rId15" name="Check Box 20">
              <controlPr defaultSize="0" autoFill="0" autoLine="0" autoPict="0">
                <anchor moveWithCells="1">
                  <from>
                    <xdr:col>6</xdr:col>
                    <xdr:colOff>0</xdr:colOff>
                    <xdr:row>4</xdr:row>
                    <xdr:rowOff>184150</xdr:rowOff>
                  </from>
                  <to>
                    <xdr:col>6</xdr:col>
                    <xdr:colOff>0</xdr:colOff>
                    <xdr:row>6</xdr:row>
                    <xdr:rowOff>184150</xdr:rowOff>
                  </to>
                </anchor>
              </controlPr>
            </control>
          </mc:Choice>
        </mc:AlternateContent>
        <mc:AlternateContent xmlns:mc="http://schemas.openxmlformats.org/markup-compatibility/2006">
          <mc:Choice Requires="x14">
            <control shapeId="5141" r:id="rId16" name="Check Box 21">
              <controlPr defaultSize="0" autoFill="0" autoLine="0" autoPict="0">
                <anchor moveWithCells="1">
                  <from>
                    <xdr:col>6</xdr:col>
                    <xdr:colOff>0</xdr:colOff>
                    <xdr:row>5</xdr:row>
                    <xdr:rowOff>184150</xdr:rowOff>
                  </from>
                  <to>
                    <xdr:col>6</xdr:col>
                    <xdr:colOff>0</xdr:colOff>
                    <xdr:row>7</xdr:row>
                    <xdr:rowOff>184150</xdr:rowOff>
                  </to>
                </anchor>
              </controlPr>
            </control>
          </mc:Choice>
        </mc:AlternateContent>
        <mc:AlternateContent xmlns:mc="http://schemas.openxmlformats.org/markup-compatibility/2006">
          <mc:Choice Requires="x14">
            <control shapeId="5142" r:id="rId17" name="Check Box 22">
              <controlPr defaultSize="0" autoFill="0" autoLine="0" autoPict="0">
                <anchor moveWithCells="1">
                  <from>
                    <xdr:col>6</xdr:col>
                    <xdr:colOff>0</xdr:colOff>
                    <xdr:row>7</xdr:row>
                    <xdr:rowOff>0</xdr:rowOff>
                  </from>
                  <to>
                    <xdr:col>6</xdr:col>
                    <xdr:colOff>0</xdr:colOff>
                    <xdr:row>8</xdr:row>
                    <xdr:rowOff>184150</xdr:rowOff>
                  </to>
                </anchor>
              </controlPr>
            </control>
          </mc:Choice>
        </mc:AlternateContent>
        <mc:AlternateContent xmlns:mc="http://schemas.openxmlformats.org/markup-compatibility/2006">
          <mc:Choice Requires="x14">
            <control shapeId="5148" r:id="rId18" name="Check Box 28">
              <controlPr defaultSize="0" autoFill="0" autoLine="0" autoPict="0">
                <anchor moveWithCells="1">
                  <from>
                    <xdr:col>6</xdr:col>
                    <xdr:colOff>0</xdr:colOff>
                    <xdr:row>17</xdr:row>
                    <xdr:rowOff>184150</xdr:rowOff>
                  </from>
                  <to>
                    <xdr:col>6</xdr:col>
                    <xdr:colOff>0</xdr:colOff>
                    <xdr:row>20</xdr:row>
                    <xdr:rowOff>0</xdr:rowOff>
                  </to>
                </anchor>
              </controlPr>
            </control>
          </mc:Choice>
        </mc:AlternateContent>
        <mc:AlternateContent xmlns:mc="http://schemas.openxmlformats.org/markup-compatibility/2006">
          <mc:Choice Requires="x14">
            <control shapeId="5149" r:id="rId19" name="Check Box 29">
              <controlPr defaultSize="0" autoFill="0" autoLine="0" autoPict="0">
                <anchor moveWithCells="1">
                  <from>
                    <xdr:col>6</xdr:col>
                    <xdr:colOff>0</xdr:colOff>
                    <xdr:row>18</xdr:row>
                    <xdr:rowOff>184150</xdr:rowOff>
                  </from>
                  <to>
                    <xdr:col>6</xdr:col>
                    <xdr:colOff>0</xdr:colOff>
                    <xdr:row>21</xdr:row>
                    <xdr:rowOff>0</xdr:rowOff>
                  </to>
                </anchor>
              </controlPr>
            </control>
          </mc:Choice>
        </mc:AlternateContent>
        <mc:AlternateContent xmlns:mc="http://schemas.openxmlformats.org/markup-compatibility/2006">
          <mc:Choice Requires="x14">
            <control shapeId="5150" r:id="rId20" name="Check Box 30">
              <controlPr defaultSize="0" autoFill="0" autoLine="0" autoPict="0">
                <anchor moveWithCells="1">
                  <from>
                    <xdr:col>6</xdr:col>
                    <xdr:colOff>0</xdr:colOff>
                    <xdr:row>20</xdr:row>
                    <xdr:rowOff>0</xdr:rowOff>
                  </from>
                  <to>
                    <xdr:col>6</xdr:col>
                    <xdr:colOff>0</xdr:colOff>
                    <xdr:row>22</xdr:row>
                    <xdr:rowOff>0</xdr:rowOff>
                  </to>
                </anchor>
              </controlPr>
            </control>
          </mc:Choice>
        </mc:AlternateContent>
        <mc:AlternateContent xmlns:mc="http://schemas.openxmlformats.org/markup-compatibility/2006">
          <mc:Choice Requires="x14">
            <control shapeId="5158" r:id="rId21" name="Check Box 38">
              <controlPr defaultSize="0" autoFill="0" autoLine="0" autoPict="0">
                <anchor moveWithCells="1">
                  <from>
                    <xdr:col>6</xdr:col>
                    <xdr:colOff>0</xdr:colOff>
                    <xdr:row>17</xdr:row>
                    <xdr:rowOff>184150</xdr:rowOff>
                  </from>
                  <to>
                    <xdr:col>6</xdr:col>
                    <xdr:colOff>0</xdr:colOff>
                    <xdr:row>20</xdr:row>
                    <xdr:rowOff>0</xdr:rowOff>
                  </to>
                </anchor>
              </controlPr>
            </control>
          </mc:Choice>
        </mc:AlternateContent>
        <mc:AlternateContent xmlns:mc="http://schemas.openxmlformats.org/markup-compatibility/2006">
          <mc:Choice Requires="x14">
            <control shapeId="5159" r:id="rId22" name="Check Box 39">
              <controlPr defaultSize="0" autoFill="0" autoLine="0" autoPict="0">
                <anchor moveWithCells="1">
                  <from>
                    <xdr:col>6</xdr:col>
                    <xdr:colOff>0</xdr:colOff>
                    <xdr:row>18</xdr:row>
                    <xdr:rowOff>184150</xdr:rowOff>
                  </from>
                  <to>
                    <xdr:col>6</xdr:col>
                    <xdr:colOff>0</xdr:colOff>
                    <xdr:row>21</xdr:row>
                    <xdr:rowOff>0</xdr:rowOff>
                  </to>
                </anchor>
              </controlPr>
            </control>
          </mc:Choice>
        </mc:AlternateContent>
        <mc:AlternateContent xmlns:mc="http://schemas.openxmlformats.org/markup-compatibility/2006">
          <mc:Choice Requires="x14">
            <control shapeId="5160" r:id="rId23" name="Check Box 40">
              <controlPr defaultSize="0" autoFill="0" autoLine="0" autoPict="0">
                <anchor moveWithCells="1">
                  <from>
                    <xdr:col>6</xdr:col>
                    <xdr:colOff>0</xdr:colOff>
                    <xdr:row>20</xdr:row>
                    <xdr:rowOff>0</xdr:rowOff>
                  </from>
                  <to>
                    <xdr:col>6</xdr:col>
                    <xdr:colOff>0</xdr:colOff>
                    <xdr:row>22</xdr:row>
                    <xdr:rowOff>0</xdr:rowOff>
                  </to>
                </anchor>
              </controlPr>
            </control>
          </mc:Choice>
        </mc:AlternateContent>
        <mc:AlternateContent xmlns:mc="http://schemas.openxmlformats.org/markup-compatibility/2006">
          <mc:Choice Requires="x14">
            <control shapeId="5180" r:id="rId24" name="Check Box 60">
              <controlPr defaultSize="0" autoFill="0" autoLine="0" autoPict="0">
                <anchor moveWithCells="1">
                  <from>
                    <xdr:col>6</xdr:col>
                    <xdr:colOff>0</xdr:colOff>
                    <xdr:row>17</xdr:row>
                    <xdr:rowOff>184150</xdr:rowOff>
                  </from>
                  <to>
                    <xdr:col>6</xdr:col>
                    <xdr:colOff>0</xdr:colOff>
                    <xdr:row>20</xdr:row>
                    <xdr:rowOff>0</xdr:rowOff>
                  </to>
                </anchor>
              </controlPr>
            </control>
          </mc:Choice>
        </mc:AlternateContent>
        <mc:AlternateContent xmlns:mc="http://schemas.openxmlformats.org/markup-compatibility/2006">
          <mc:Choice Requires="x14">
            <control shapeId="5181" r:id="rId25" name="Check Box 61">
              <controlPr defaultSize="0" autoFill="0" autoLine="0" autoPict="0">
                <anchor moveWithCells="1">
                  <from>
                    <xdr:col>6</xdr:col>
                    <xdr:colOff>0</xdr:colOff>
                    <xdr:row>18</xdr:row>
                    <xdr:rowOff>184150</xdr:rowOff>
                  </from>
                  <to>
                    <xdr:col>6</xdr:col>
                    <xdr:colOff>0</xdr:colOff>
                    <xdr:row>21</xdr:row>
                    <xdr:rowOff>0</xdr:rowOff>
                  </to>
                </anchor>
              </controlPr>
            </control>
          </mc:Choice>
        </mc:AlternateContent>
        <mc:AlternateContent xmlns:mc="http://schemas.openxmlformats.org/markup-compatibility/2006">
          <mc:Choice Requires="x14">
            <control shapeId="5182" r:id="rId26" name="Check Box 62">
              <controlPr defaultSize="0" autoFill="0" autoLine="0" autoPict="0">
                <anchor moveWithCells="1">
                  <from>
                    <xdr:col>6</xdr:col>
                    <xdr:colOff>0</xdr:colOff>
                    <xdr:row>20</xdr:row>
                    <xdr:rowOff>0</xdr:rowOff>
                  </from>
                  <to>
                    <xdr:col>6</xdr:col>
                    <xdr:colOff>0</xdr:colOff>
                    <xdr:row>22</xdr:row>
                    <xdr:rowOff>0</xdr:rowOff>
                  </to>
                </anchor>
              </controlPr>
            </control>
          </mc:Choice>
        </mc:AlternateContent>
        <mc:AlternateContent xmlns:mc="http://schemas.openxmlformats.org/markup-compatibility/2006">
          <mc:Choice Requires="x14">
            <control shapeId="5190" r:id="rId27" name="Check Box 70">
              <controlPr defaultSize="0" autoFill="0" autoLine="0" autoPict="0">
                <anchor moveWithCells="1">
                  <from>
                    <xdr:col>6</xdr:col>
                    <xdr:colOff>0</xdr:colOff>
                    <xdr:row>17</xdr:row>
                    <xdr:rowOff>184150</xdr:rowOff>
                  </from>
                  <to>
                    <xdr:col>6</xdr:col>
                    <xdr:colOff>0</xdr:colOff>
                    <xdr:row>20</xdr:row>
                    <xdr:rowOff>0</xdr:rowOff>
                  </to>
                </anchor>
              </controlPr>
            </control>
          </mc:Choice>
        </mc:AlternateContent>
        <mc:AlternateContent xmlns:mc="http://schemas.openxmlformats.org/markup-compatibility/2006">
          <mc:Choice Requires="x14">
            <control shapeId="5191" r:id="rId28" name="Check Box 71">
              <controlPr defaultSize="0" autoFill="0" autoLine="0" autoPict="0">
                <anchor moveWithCells="1">
                  <from>
                    <xdr:col>6</xdr:col>
                    <xdr:colOff>0</xdr:colOff>
                    <xdr:row>18</xdr:row>
                    <xdr:rowOff>184150</xdr:rowOff>
                  </from>
                  <to>
                    <xdr:col>6</xdr:col>
                    <xdr:colOff>0</xdr:colOff>
                    <xdr:row>21</xdr:row>
                    <xdr:rowOff>0</xdr:rowOff>
                  </to>
                </anchor>
              </controlPr>
            </control>
          </mc:Choice>
        </mc:AlternateContent>
        <mc:AlternateContent xmlns:mc="http://schemas.openxmlformats.org/markup-compatibility/2006">
          <mc:Choice Requires="x14">
            <control shapeId="5192" r:id="rId29" name="Check Box 72">
              <controlPr defaultSize="0" autoFill="0" autoLine="0" autoPict="0">
                <anchor moveWithCells="1">
                  <from>
                    <xdr:col>6</xdr:col>
                    <xdr:colOff>0</xdr:colOff>
                    <xdr:row>20</xdr:row>
                    <xdr:rowOff>0</xdr:rowOff>
                  </from>
                  <to>
                    <xdr:col>6</xdr:col>
                    <xdr:colOff>0</xdr:colOff>
                    <xdr:row>22</xdr:row>
                    <xdr:rowOff>0</xdr:rowOff>
                  </to>
                </anchor>
              </controlPr>
            </control>
          </mc:Choice>
        </mc:AlternateContent>
        <mc:AlternateContent xmlns:mc="http://schemas.openxmlformats.org/markup-compatibility/2006">
          <mc:Choice Requires="x14">
            <control shapeId="5200" r:id="rId30" name="Check Box 80">
              <controlPr defaultSize="0" autoFill="0" autoLine="0" autoPict="0">
                <anchor moveWithCells="1">
                  <from>
                    <xdr:col>6</xdr:col>
                    <xdr:colOff>0</xdr:colOff>
                    <xdr:row>20</xdr:row>
                    <xdr:rowOff>0</xdr:rowOff>
                  </from>
                  <to>
                    <xdr:col>6</xdr:col>
                    <xdr:colOff>0</xdr:colOff>
                    <xdr:row>22</xdr:row>
                    <xdr:rowOff>0</xdr:rowOff>
                  </to>
                </anchor>
              </controlPr>
            </control>
          </mc:Choice>
        </mc:AlternateContent>
        <mc:AlternateContent xmlns:mc="http://schemas.openxmlformats.org/markup-compatibility/2006">
          <mc:Choice Requires="x14">
            <control shapeId="5201" r:id="rId31" name="Check Box 81">
              <controlPr defaultSize="0" autoFill="0" autoLine="0" autoPict="0">
                <anchor moveWithCells="1">
                  <from>
                    <xdr:col>6</xdr:col>
                    <xdr:colOff>0</xdr:colOff>
                    <xdr:row>20</xdr:row>
                    <xdr:rowOff>0</xdr:rowOff>
                  </from>
                  <to>
                    <xdr:col>6</xdr:col>
                    <xdr:colOff>0</xdr:colOff>
                    <xdr:row>22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M59"/>
  <sheetViews>
    <sheetView showGridLines="0" view="pageLayout" topLeftCell="A19" zoomScaleNormal="100" workbookViewId="0">
      <selection activeCell="B56" sqref="B56:I58"/>
    </sheetView>
  </sheetViews>
  <sheetFormatPr defaultRowHeight="14.5" x14ac:dyDescent="0.35"/>
  <cols>
    <col min="2" max="2" width="19.453125" customWidth="1"/>
    <col min="3" max="3" width="5.7265625" customWidth="1"/>
    <col min="4" max="4" width="8.54296875" customWidth="1"/>
    <col min="5" max="5" width="2.54296875" customWidth="1"/>
    <col min="6" max="6" width="3.54296875" customWidth="1"/>
    <col min="7" max="7" width="9.54296875" customWidth="1"/>
    <col min="8" max="8" width="8.54296875" customWidth="1"/>
    <col min="9" max="9" width="4.453125" customWidth="1"/>
    <col min="10" max="10" width="10.26953125" customWidth="1"/>
    <col min="11" max="11" width="18.1796875" customWidth="1"/>
    <col min="12" max="12" width="7.54296875" style="93" customWidth="1"/>
  </cols>
  <sheetData>
    <row r="1" spans="2:12" ht="18.5" x14ac:dyDescent="0.45">
      <c r="B1" s="342" t="s">
        <v>39</v>
      </c>
      <c r="C1" s="342"/>
      <c r="D1" s="342"/>
      <c r="E1" s="342"/>
      <c r="F1" s="342"/>
      <c r="G1" s="342"/>
      <c r="H1" s="342"/>
      <c r="I1" s="342"/>
      <c r="J1" s="342"/>
      <c r="K1" s="342"/>
      <c r="L1" s="97"/>
    </row>
    <row r="2" spans="2:12" x14ac:dyDescent="0.35">
      <c r="B2" s="2" t="s">
        <v>41</v>
      </c>
      <c r="J2" s="213" t="s">
        <v>55</v>
      </c>
      <c r="K2" s="213"/>
    </row>
    <row r="3" spans="2:12" s="87" customFormat="1" x14ac:dyDescent="0.35">
      <c r="B3" s="343" t="str">
        <f>IF(ProjectTitle&lt;&gt;"",ProjectTitle,"")</f>
        <v/>
      </c>
      <c r="C3" s="344"/>
      <c r="D3" s="344"/>
      <c r="E3" s="344"/>
      <c r="F3" s="344"/>
      <c r="G3" s="344"/>
      <c r="H3" s="344"/>
      <c r="I3" s="212"/>
      <c r="J3" s="349" t="str">
        <f>IF(ProjectFunder&lt;&gt;"", ProjectFunder,"")</f>
        <v/>
      </c>
      <c r="K3" s="350"/>
      <c r="L3" s="95"/>
    </row>
    <row r="4" spans="2:12" s="87" customFormat="1" x14ac:dyDescent="0.35">
      <c r="B4" s="345"/>
      <c r="C4" s="346"/>
      <c r="D4" s="346"/>
      <c r="E4" s="346"/>
      <c r="F4" s="346"/>
      <c r="G4" s="346"/>
      <c r="H4" s="346"/>
      <c r="I4" s="212"/>
      <c r="J4" s="214" t="s">
        <v>82</v>
      </c>
      <c r="K4" s="211"/>
      <c r="L4" s="95"/>
    </row>
    <row r="5" spans="2:12" s="87" customFormat="1" x14ac:dyDescent="0.35">
      <c r="B5" s="347"/>
      <c r="C5" s="348"/>
      <c r="D5" s="348"/>
      <c r="E5" s="348"/>
      <c r="F5" s="348"/>
      <c r="G5" s="348"/>
      <c r="H5" s="348"/>
      <c r="I5" s="212"/>
      <c r="J5" s="349" t="str">
        <f>IF(ProjectAcronym&lt;&gt;"",ProjectAcronym,"")</f>
        <v/>
      </c>
      <c r="K5" s="350"/>
      <c r="L5" s="95"/>
    </row>
    <row r="6" spans="2:12" ht="4.5" customHeight="1" x14ac:dyDescent="0.35">
      <c r="B6" s="84"/>
      <c r="C6" s="85"/>
    </row>
    <row r="7" spans="2:12" x14ac:dyDescent="0.35">
      <c r="B7" s="2" t="s">
        <v>42</v>
      </c>
      <c r="F7" s="2" t="s">
        <v>43</v>
      </c>
      <c r="J7" s="2" t="s">
        <v>44</v>
      </c>
    </row>
    <row r="8" spans="2:12" x14ac:dyDescent="0.35">
      <c r="B8" s="339" t="str">
        <f>IF(ProjectLeader&lt;&gt;"",ProjectLeader,"")</f>
        <v/>
      </c>
      <c r="C8" s="340"/>
      <c r="D8" s="341"/>
      <c r="F8" s="334" t="str">
        <f>IF(ProjectDepartment&lt;&gt;"",ProjectDepartment,"")</f>
        <v/>
      </c>
      <c r="G8" s="335"/>
      <c r="H8" s="336"/>
      <c r="I8" s="88"/>
      <c r="J8" s="331" t="str">
        <f>IF(ProjectLeaderEmail&lt;&gt;"",ProjectLeaderEmail,"")</f>
        <v/>
      </c>
      <c r="K8" s="332"/>
      <c r="L8" s="96"/>
    </row>
    <row r="9" spans="2:12" x14ac:dyDescent="0.35">
      <c r="B9" s="334" t="str">
        <f>IF(Institute&lt;&gt;"",Institute,"Imperial College")</f>
        <v>Imperial College</v>
      </c>
      <c r="C9" s="335"/>
      <c r="D9" s="336"/>
      <c r="F9" s="88"/>
      <c r="G9" s="88"/>
      <c r="H9" s="88"/>
      <c r="I9" s="88"/>
      <c r="J9" s="144"/>
      <c r="K9" s="144"/>
      <c r="L9" s="96"/>
    </row>
    <row r="10" spans="2:12" ht="6.75" customHeight="1" x14ac:dyDescent="0.35"/>
    <row r="11" spans="2:12" x14ac:dyDescent="0.35">
      <c r="B11" s="2" t="s">
        <v>92</v>
      </c>
      <c r="J11" s="2" t="s">
        <v>59</v>
      </c>
    </row>
    <row r="12" spans="2:12" x14ac:dyDescent="0.35">
      <c r="B12" s="339" t="str">
        <f>IF(LeadScientist&lt;&gt;"",LeadScientist,"")</f>
        <v/>
      </c>
      <c r="C12" s="340"/>
      <c r="D12" s="341"/>
      <c r="J12" s="337" t="str">
        <f>IF(AND(ProjectCostCentre&lt;&gt;"",ProjectInfoEd&lt;&gt;""),ProjectCostCentre &amp; "-" &amp; ProjectInfoEd,"")</f>
        <v/>
      </c>
      <c r="K12" s="338"/>
    </row>
    <row r="13" spans="2:12" ht="5.25" customHeight="1" x14ac:dyDescent="0.35"/>
    <row r="14" spans="2:12" x14ac:dyDescent="0.35">
      <c r="B14" s="333" t="s">
        <v>46</v>
      </c>
      <c r="C14" s="333"/>
      <c r="D14" s="333"/>
      <c r="F14" s="333" t="s">
        <v>45</v>
      </c>
      <c r="G14" s="333"/>
      <c r="H14" s="333"/>
      <c r="J14" s="91" t="s">
        <v>44</v>
      </c>
      <c r="K14" s="89"/>
      <c r="L14" s="94"/>
    </row>
    <row r="15" spans="2:12" x14ac:dyDescent="0.35">
      <c r="B15" s="334" t="str">
        <f>IF(ProjectDivisionAdmin&lt;&gt;"",ProjectDivisionAdmin,"")</f>
        <v/>
      </c>
      <c r="C15" s="335"/>
      <c r="D15" s="336"/>
      <c r="F15" s="334" t="str">
        <f>IF(ProjectDivision&lt;&gt;"",ProjectDivision,"")</f>
        <v/>
      </c>
      <c r="G15" s="335"/>
      <c r="H15" s="336"/>
      <c r="J15" s="331" t="str">
        <f>IF(ProjectAdminEmail&lt;&gt;"",ProjectAdminEmail,"")</f>
        <v/>
      </c>
      <c r="K15" s="332"/>
      <c r="L15" s="87"/>
    </row>
    <row r="16" spans="2:12" x14ac:dyDescent="0.35">
      <c r="B16" s="17"/>
    </row>
    <row r="17" spans="2:13" x14ac:dyDescent="0.35">
      <c r="B17" s="147" t="s">
        <v>47</v>
      </c>
      <c r="E17" s="90"/>
      <c r="F17" s="149" t="s">
        <v>48</v>
      </c>
      <c r="G17" s="149"/>
      <c r="J17" s="147" t="s">
        <v>49</v>
      </c>
      <c r="K17" s="147"/>
      <c r="L17" s="147"/>
    </row>
    <row r="18" spans="2:13" x14ac:dyDescent="0.35">
      <c r="B18" s="351" t="str">
        <f>IF(ProjectStart&lt;&gt;"",ProjectStart,"TBC")</f>
        <v>TBC</v>
      </c>
      <c r="C18" s="352"/>
      <c r="D18" s="353"/>
      <c r="F18" s="351" t="str">
        <f>IF(ProjectEnd&lt;&gt;"",ProjectEnd,"TBC")</f>
        <v>TBC</v>
      </c>
      <c r="G18" s="352"/>
      <c r="H18" s="353"/>
      <c r="J18" s="143">
        <f>IF(ProjectEnd="",ProjectDurationTBC,ProjectDurationConfirmed)</f>
        <v>0</v>
      </c>
      <c r="K18" s="186" t="s">
        <v>50</v>
      </c>
    </row>
    <row r="20" spans="2:13" ht="7.5" customHeight="1" x14ac:dyDescent="0.35">
      <c r="B20" s="110"/>
      <c r="C20" s="111"/>
      <c r="D20" s="111"/>
      <c r="E20" s="111"/>
      <c r="F20" s="111"/>
      <c r="G20" s="111"/>
      <c r="H20" s="111"/>
      <c r="I20" s="111"/>
      <c r="J20" s="111"/>
      <c r="K20" s="112"/>
      <c r="L20"/>
      <c r="M20" s="93"/>
    </row>
    <row r="21" spans="2:13" ht="15.5" x14ac:dyDescent="0.35">
      <c r="B21" s="108" t="s">
        <v>25</v>
      </c>
      <c r="C21" s="92"/>
      <c r="D21" s="92"/>
      <c r="E21" s="92"/>
      <c r="F21" s="92"/>
      <c r="G21" s="92"/>
      <c r="H21" s="92"/>
      <c r="I21" s="92"/>
      <c r="J21" s="92"/>
      <c r="K21" s="106"/>
      <c r="L21"/>
      <c r="M21" s="93"/>
    </row>
    <row r="22" spans="2:13" x14ac:dyDescent="0.35">
      <c r="B22" s="101" t="s">
        <v>26</v>
      </c>
      <c r="C22" s="102">
        <f>nPETSubjects</f>
        <v>0</v>
      </c>
      <c r="D22" s="103"/>
      <c r="E22" s="103"/>
      <c r="F22" s="103"/>
      <c r="G22" s="103"/>
      <c r="H22" s="103"/>
      <c r="I22" s="103"/>
      <c r="J22" s="103"/>
      <c r="K22" s="107"/>
      <c r="L22"/>
      <c r="M22" s="93"/>
    </row>
    <row r="23" spans="2:13" x14ac:dyDescent="0.35">
      <c r="B23" s="114" t="s">
        <v>27</v>
      </c>
      <c r="C23" s="115">
        <f>nPETScans</f>
        <v>0</v>
      </c>
      <c r="D23" s="119" t="str">
        <f>" @ "&amp; LengthPETScan &amp; " hrs"</f>
        <v xml:space="preserve"> @  hrs</v>
      </c>
      <c r="E23" s="119"/>
      <c r="F23" s="117"/>
      <c r="G23" s="118" t="s">
        <v>73</v>
      </c>
      <c r="H23" s="119"/>
      <c r="I23" s="140">
        <f>nPETScans*nPETSubjects</f>
        <v>0</v>
      </c>
      <c r="J23" s="119" t="str">
        <f>IF(nPETScans,"@ £" &amp; PetCost,"")</f>
        <v/>
      </c>
      <c r="K23" s="153" t="str">
        <f>IF(LengthPETScan&lt;&gt;0,nPETSubjects*nPETScans*PetCost,"Scan Duration?")</f>
        <v>Scan Duration?</v>
      </c>
      <c r="L23"/>
      <c r="M23" s="93"/>
    </row>
    <row r="24" spans="2:13" x14ac:dyDescent="0.35">
      <c r="B24" s="114" t="s">
        <v>28</v>
      </c>
      <c r="C24" s="115">
        <f>nBloodCounts</f>
        <v>0</v>
      </c>
      <c r="D24" s="116"/>
      <c r="E24" s="116"/>
      <c r="F24" s="117"/>
      <c r="G24" s="118" t="s">
        <v>74</v>
      </c>
      <c r="H24" s="119"/>
      <c r="I24" s="140">
        <f>nBloodCounts*nPETSubjects</f>
        <v>0</v>
      </c>
      <c r="J24" s="119" t="str">
        <f>IF(nBloodCounts, "@ £" &amp; BloodCountCost,"")</f>
        <v/>
      </c>
      <c r="K24" s="153">
        <f>nBloodCounts*BloodCountCost*nPETSubjects</f>
        <v>0</v>
      </c>
      <c r="L24"/>
      <c r="M24" s="93"/>
    </row>
    <row r="25" spans="2:13" x14ac:dyDescent="0.35">
      <c r="B25" s="114" t="s">
        <v>29</v>
      </c>
      <c r="C25" s="115">
        <f>nHPLC</f>
        <v>0</v>
      </c>
      <c r="D25" s="117"/>
      <c r="E25" s="117"/>
      <c r="F25" s="117"/>
      <c r="G25" s="118" t="s">
        <v>75</v>
      </c>
      <c r="H25" s="118"/>
      <c r="I25" s="115">
        <f>nHPLC*nPETSubjects</f>
        <v>0</v>
      </c>
      <c r="J25" s="118" t="str">
        <f>IF(nHPLC, "@ £" &amp; HPLCCost,"")</f>
        <v/>
      </c>
      <c r="K25" s="153">
        <f>nHPLC*HPLCCost*nPETSubjects</f>
        <v>0</v>
      </c>
      <c r="L25"/>
      <c r="M25" s="93"/>
    </row>
    <row r="26" spans="2:13" x14ac:dyDescent="0.35">
      <c r="B26" s="114"/>
      <c r="C26" s="115"/>
      <c r="D26" s="117"/>
      <c r="E26" s="117"/>
      <c r="F26" s="117"/>
      <c r="G26" s="118" t="s">
        <v>90</v>
      </c>
      <c r="H26" s="118"/>
      <c r="I26" s="115">
        <f>(IF(OR(Activity!F5,Activity!H5),1,0)+IF(OR(Activity!F6,Activity!H6),1,0)+IF(OR(Activity!F7,Activity!H7),1,0)+IF(OR(Activity!F8,Activity!H8),1,0))*nPETSubjects</f>
        <v>0</v>
      </c>
      <c r="J26" s="118" t="str">
        <f>IF(nArterialLines, "@ £" &amp; ArterialLineCost,"")</f>
        <v/>
      </c>
      <c r="K26" s="153">
        <f>nArterialLines*ArterialLineCost</f>
        <v>0</v>
      </c>
      <c r="L26"/>
      <c r="M26" s="93"/>
    </row>
    <row r="27" spans="2:13" ht="16" thickBot="1" x14ac:dyDescent="0.4">
      <c r="B27" s="128"/>
      <c r="C27" s="129"/>
      <c r="D27" s="129"/>
      <c r="E27" s="129"/>
      <c r="F27" s="129"/>
      <c r="G27" s="130" t="s">
        <v>51</v>
      </c>
      <c r="H27" s="129"/>
      <c r="I27" s="141"/>
      <c r="J27" s="129"/>
      <c r="K27" s="154">
        <f>SUM(K23:K26)</f>
        <v>0</v>
      </c>
      <c r="L27"/>
      <c r="M27" s="93"/>
    </row>
    <row r="28" spans="2:13" ht="17.25" customHeight="1" x14ac:dyDescent="0.35">
      <c r="B28" s="109"/>
      <c r="C28" s="45"/>
      <c r="D28" s="45"/>
      <c r="E28" s="45"/>
      <c r="F28" s="45"/>
      <c r="G28" s="45"/>
      <c r="H28" s="45"/>
      <c r="I28" s="142"/>
      <c r="J28" s="45"/>
      <c r="K28" s="155"/>
      <c r="L28"/>
      <c r="M28" s="93"/>
    </row>
    <row r="29" spans="2:13" ht="15.5" x14ac:dyDescent="0.35">
      <c r="B29" s="104" t="s">
        <v>30</v>
      </c>
      <c r="C29" s="45"/>
      <c r="D29" s="45"/>
      <c r="E29" s="45"/>
      <c r="F29" s="45"/>
      <c r="G29" s="45"/>
      <c r="H29" s="45"/>
      <c r="I29" s="142"/>
      <c r="J29" s="45"/>
      <c r="K29" s="156"/>
      <c r="L29"/>
      <c r="M29" s="93"/>
    </row>
    <row r="30" spans="2:13" x14ac:dyDescent="0.35">
      <c r="B30" s="52" t="s">
        <v>26</v>
      </c>
      <c r="C30" s="135">
        <f>nMRISubjects</f>
        <v>0</v>
      </c>
      <c r="D30" s="100"/>
      <c r="E30" s="100"/>
      <c r="F30" s="82"/>
      <c r="G30" s="82"/>
      <c r="H30" s="82"/>
      <c r="I30" s="135"/>
      <c r="J30" s="45"/>
      <c r="K30" s="157"/>
      <c r="L30"/>
      <c r="M30" s="93"/>
    </row>
    <row r="31" spans="2:13" x14ac:dyDescent="0.35">
      <c r="B31" s="134" t="s">
        <v>31</v>
      </c>
      <c r="C31" s="136">
        <f>nMRIScans</f>
        <v>0</v>
      </c>
      <c r="D31" s="136" t="str">
        <f>" @ "&amp; LengthMRIScan &amp; " hrs"</f>
        <v xml:space="preserve"> @  hrs</v>
      </c>
      <c r="E31" s="133"/>
      <c r="F31" s="133"/>
      <c r="G31" s="133" t="s">
        <v>76</v>
      </c>
      <c r="H31" s="133"/>
      <c r="I31" s="136">
        <f>nMRIScans*nMRISubjects</f>
        <v>0</v>
      </c>
      <c r="J31" s="133" t="str">
        <f>IF(nMRIScans,"@ £" &amp; MRICost,"")</f>
        <v/>
      </c>
      <c r="K31" s="158">
        <f>nMRISubjects*nMRIScans*MRICost</f>
        <v>0</v>
      </c>
      <c r="L31"/>
      <c r="M31" s="93"/>
    </row>
    <row r="32" spans="2:13" x14ac:dyDescent="0.35">
      <c r="B32" s="180" t="str">
        <f>IF(LEFT(Activity!A50,8)="Contrast",MID(Activity!A50,13,LEN(Activity!A50)),"")</f>
        <v/>
      </c>
      <c r="C32" s="181"/>
      <c r="D32" s="182"/>
      <c r="E32" s="182"/>
      <c r="F32" s="182"/>
      <c r="G32" s="182"/>
      <c r="H32" s="182"/>
      <c r="I32" s="181"/>
      <c r="J32" s="182"/>
      <c r="K32" s="158"/>
      <c r="L32"/>
      <c r="M32" s="93"/>
    </row>
    <row r="33" spans="2:13" x14ac:dyDescent="0.35">
      <c r="B33" s="180"/>
      <c r="C33" s="181"/>
      <c r="D33" s="182"/>
      <c r="E33" s="182"/>
      <c r="F33" s="182"/>
      <c r="G33" s="182"/>
      <c r="H33" s="182"/>
      <c r="I33" s="181"/>
      <c r="J33" s="182"/>
      <c r="K33" s="158"/>
      <c r="L33"/>
      <c r="M33" s="93"/>
    </row>
    <row r="34" spans="2:13" ht="16" thickBot="1" x14ac:dyDescent="0.4">
      <c r="B34" s="120"/>
      <c r="C34" s="137"/>
      <c r="D34" s="121"/>
      <c r="E34" s="121"/>
      <c r="F34" s="121"/>
      <c r="G34" s="122" t="s">
        <v>52</v>
      </c>
      <c r="H34" s="121"/>
      <c r="I34" s="137"/>
      <c r="J34" s="121"/>
      <c r="K34" s="184">
        <f>SUM(K31:K33)</f>
        <v>0</v>
      </c>
      <c r="L34"/>
      <c r="M34" s="93"/>
    </row>
    <row r="35" spans="2:13" ht="18" customHeight="1" x14ac:dyDescent="0.35">
      <c r="B35" s="105"/>
      <c r="C35" s="138"/>
      <c r="D35" s="34"/>
      <c r="E35" s="34"/>
      <c r="F35" s="34"/>
      <c r="G35" s="34"/>
      <c r="H35" s="34"/>
      <c r="I35" s="34"/>
      <c r="J35" s="34"/>
      <c r="K35" s="159"/>
      <c r="L35"/>
      <c r="M35" s="93"/>
    </row>
    <row r="36" spans="2:13" ht="15.5" x14ac:dyDescent="0.35">
      <c r="B36" s="105" t="s">
        <v>12</v>
      </c>
      <c r="C36" s="138"/>
      <c r="D36" s="34"/>
      <c r="E36" s="34"/>
      <c r="F36" s="34"/>
      <c r="G36" s="34"/>
      <c r="H36" s="34"/>
      <c r="I36" s="34"/>
      <c r="J36" s="34"/>
      <c r="K36" s="159"/>
      <c r="L36"/>
      <c r="M36" s="93"/>
    </row>
    <row r="37" spans="2:13" x14ac:dyDescent="0.35">
      <c r="B37" s="123" t="s">
        <v>32</v>
      </c>
      <c r="C37" s="139">
        <f>MethdevTotalHours</f>
        <v>0</v>
      </c>
      <c r="D37" s="124"/>
      <c r="E37" s="124"/>
      <c r="F37" s="124"/>
      <c r="G37" s="124"/>
      <c r="H37" s="124"/>
      <c r="I37" s="124"/>
      <c r="J37" s="231" t="str">
        <f>IF(MethDevHours," @ £" &amp; MethDevCostHr,"")</f>
        <v/>
      </c>
      <c r="K37" s="160">
        <f>MethdevTotalHours*MethDevCostHr</f>
        <v>0</v>
      </c>
      <c r="L37"/>
      <c r="M37" s="93"/>
    </row>
    <row r="38" spans="2:13" x14ac:dyDescent="0.35">
      <c r="B38" s="123" t="s">
        <v>33</v>
      </c>
      <c r="C38" s="139">
        <f>MethDevDays</f>
        <v>0</v>
      </c>
      <c r="D38" s="124"/>
      <c r="E38" s="124"/>
      <c r="F38" s="124"/>
      <c r="G38" s="124"/>
      <c r="H38" s="131"/>
      <c r="I38" s="124"/>
      <c r="J38" s="231" t="str">
        <f>IF(MethDevDays," @ £" &amp; MethDevCostDay,"")</f>
        <v/>
      </c>
      <c r="K38" s="161">
        <f>MethDevDays*MethDevCostDay</f>
        <v>0</v>
      </c>
      <c r="L38"/>
      <c r="M38" s="93"/>
    </row>
    <row r="39" spans="2:13" ht="15" customHeight="1" thickBot="1" x14ac:dyDescent="0.4">
      <c r="B39" s="132"/>
      <c r="C39" s="18"/>
      <c r="D39" s="18"/>
      <c r="E39" s="18"/>
      <c r="F39" s="18"/>
      <c r="G39" s="150" t="s">
        <v>53</v>
      </c>
      <c r="H39" s="146"/>
      <c r="I39" s="146"/>
      <c r="J39" s="18"/>
      <c r="K39" s="162">
        <f>SUM(K37:K38)</f>
        <v>0</v>
      </c>
      <c r="L39"/>
      <c r="M39" s="93"/>
    </row>
    <row r="40" spans="2:13" ht="15.5" x14ac:dyDescent="0.35">
      <c r="B40" s="33"/>
      <c r="C40" s="34"/>
      <c r="D40" s="34"/>
      <c r="E40" s="34"/>
      <c r="F40" s="34"/>
      <c r="G40" s="125"/>
      <c r="H40" s="125"/>
      <c r="I40" s="125"/>
      <c r="J40" s="34"/>
      <c r="K40" s="163"/>
      <c r="L40"/>
      <c r="M40" s="93"/>
    </row>
    <row r="41" spans="2:13" ht="16" thickBot="1" x14ac:dyDescent="0.4">
      <c r="B41" s="127"/>
      <c r="C41" s="126"/>
      <c r="D41" s="126"/>
      <c r="E41" s="126"/>
      <c r="F41" s="126"/>
      <c r="G41" s="145" t="s">
        <v>54</v>
      </c>
      <c r="H41" s="145"/>
      <c r="I41" s="145"/>
      <c r="J41" s="145"/>
      <c r="K41" s="164">
        <f>SUM(K27,K34,K39)</f>
        <v>0</v>
      </c>
      <c r="L41"/>
      <c r="M41" s="93"/>
    </row>
    <row r="42" spans="2:13" ht="16" thickTop="1" x14ac:dyDescent="0.35">
      <c r="B42" s="86"/>
      <c r="C42" s="86"/>
      <c r="D42" s="86"/>
      <c r="E42" s="86"/>
      <c r="F42" s="86"/>
      <c r="G42" s="86"/>
      <c r="H42" s="86"/>
      <c r="I42" s="86"/>
      <c r="J42" s="113"/>
    </row>
    <row r="43" spans="2:13" x14ac:dyDescent="0.35">
      <c r="B43" s="354" t="s">
        <v>63</v>
      </c>
      <c r="C43" s="354"/>
      <c r="D43" s="354"/>
      <c r="E43" s="354"/>
      <c r="F43" s="354"/>
      <c r="G43" s="354"/>
      <c r="H43" s="354"/>
      <c r="I43" s="354"/>
      <c r="J43" s="354"/>
      <c r="K43" s="354"/>
    </row>
    <row r="44" spans="2:13" ht="23.5" customHeight="1" x14ac:dyDescent="0.35">
      <c r="B44" s="354"/>
      <c r="C44" s="354"/>
      <c r="D44" s="354"/>
      <c r="E44" s="354"/>
      <c r="F44" s="354"/>
      <c r="G44" s="354"/>
      <c r="H44" s="354"/>
      <c r="I44" s="354"/>
      <c r="J44" s="354"/>
      <c r="K44" s="354"/>
    </row>
    <row r="46" spans="2:13" x14ac:dyDescent="0.35">
      <c r="B46" s="355" t="s">
        <v>61</v>
      </c>
      <c r="C46" s="355"/>
      <c r="D46" s="355"/>
      <c r="E46" s="355"/>
      <c r="F46" s="355"/>
      <c r="G46" s="355"/>
      <c r="H46" s="355"/>
      <c r="I46" s="355"/>
      <c r="J46" s="355"/>
      <c r="K46" s="355"/>
    </row>
    <row r="47" spans="2:13" x14ac:dyDescent="0.35">
      <c r="B47" s="148"/>
      <c r="C47" s="148"/>
      <c r="D47" s="148"/>
    </row>
    <row r="49" spans="2:11" x14ac:dyDescent="0.35">
      <c r="B49" s="152" t="str">
        <f>IF(ProjectLeader&lt;&gt;"",ProjectLeader&amp;" (Principal Investigator)","")</f>
        <v/>
      </c>
      <c r="C49" s="152"/>
      <c r="D49" s="152"/>
      <c r="E49" s="152"/>
      <c r="F49" s="152"/>
      <c r="G49" s="152"/>
      <c r="J49" s="151" t="s">
        <v>60</v>
      </c>
    </row>
    <row r="51" spans="2:11" ht="30" customHeight="1" x14ac:dyDescent="0.35">
      <c r="B51" s="355" t="s">
        <v>62</v>
      </c>
      <c r="C51" s="355"/>
      <c r="D51" s="355"/>
      <c r="E51" s="355"/>
      <c r="F51" s="355"/>
      <c r="G51" s="355"/>
      <c r="H51" s="355"/>
      <c r="I51" s="355"/>
      <c r="J51" s="355"/>
      <c r="K51" s="355"/>
    </row>
    <row r="54" spans="2:11" x14ac:dyDescent="0.35">
      <c r="B54" s="152" t="str">
        <f>IF(ProjectDivisionAdmin&lt;&gt;"",ProjectDivisionAdmin&amp;" (Divisional Administrator)","")</f>
        <v/>
      </c>
      <c r="C54" s="152"/>
      <c r="D54" s="152"/>
      <c r="E54" s="152"/>
      <c r="F54" s="152"/>
      <c r="G54" s="152"/>
      <c r="J54" s="151" t="s">
        <v>60</v>
      </c>
    </row>
    <row r="56" spans="2:11" x14ac:dyDescent="0.35">
      <c r="B56" t="s">
        <v>66</v>
      </c>
    </row>
    <row r="57" spans="2:11" x14ac:dyDescent="0.35">
      <c r="B57" t="s">
        <v>99</v>
      </c>
    </row>
    <row r="58" spans="2:11" x14ac:dyDescent="0.35">
      <c r="B58" t="s">
        <v>67</v>
      </c>
    </row>
    <row r="59" spans="2:11" ht="13.5" customHeight="1" x14ac:dyDescent="0.35"/>
  </sheetData>
  <sheetProtection sheet="1" objects="1" scenarios="1" selectLockedCells="1"/>
  <mergeCells count="20">
    <mergeCell ref="F18:H18"/>
    <mergeCell ref="B18:D18"/>
    <mergeCell ref="B43:K44"/>
    <mergeCell ref="B46:K46"/>
    <mergeCell ref="B51:K51"/>
    <mergeCell ref="B1:K1"/>
    <mergeCell ref="B3:H5"/>
    <mergeCell ref="B8:D8"/>
    <mergeCell ref="F8:H8"/>
    <mergeCell ref="J5:K5"/>
    <mergeCell ref="J3:K3"/>
    <mergeCell ref="J15:K15"/>
    <mergeCell ref="J8:K8"/>
    <mergeCell ref="F14:H14"/>
    <mergeCell ref="B14:D14"/>
    <mergeCell ref="B15:D15"/>
    <mergeCell ref="F15:H15"/>
    <mergeCell ref="B9:D9"/>
    <mergeCell ref="J12:K12"/>
    <mergeCell ref="B12:D12"/>
  </mergeCells>
  <conditionalFormatting sqref="K23">
    <cfRule type="containsText" dxfId="0" priority="1" operator="containsText" text="Scan Duration?">
      <formula>NOT(ISERROR(SEARCH("Scan Duration?",K23)))</formula>
    </cfRule>
  </conditionalFormatting>
  <pageMargins left="0.39370078740157483" right="0.19685039370078741" top="0.72312500000000002" bottom="0.27559055118110237" header="0.31496062992125984" footer="0.31496062992125984"/>
  <pageSetup paperSize="9" scale="90" orientation="portrait" r:id="rId1"/>
  <headerFooter>
    <oddHeader>&amp;L&amp;"-,Bold"Date Received:
CIF Reference: &amp;C&amp;"-,Bold"&amp;K03+020Imperial College
CIF Costing Tool</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50</vt:i4>
      </vt:variant>
    </vt:vector>
  </HeadingPairs>
  <TitlesOfParts>
    <vt:vector size="53" baseType="lpstr">
      <vt:lpstr>Project details</vt:lpstr>
      <vt:lpstr>Activity</vt:lpstr>
      <vt:lpstr>Summary</vt:lpstr>
      <vt:lpstr>ArterialLineCost</vt:lpstr>
      <vt:lpstr>BloodCountCost</vt:lpstr>
      <vt:lpstr>ContrastCost</vt:lpstr>
      <vt:lpstr>HPLCCost</vt:lpstr>
      <vt:lpstr>InjectorSyringeCost</vt:lpstr>
      <vt:lpstr>Institute</vt:lpstr>
      <vt:lpstr>LeadScientist</vt:lpstr>
      <vt:lpstr>LengthMRIScan</vt:lpstr>
      <vt:lpstr>LengthPETScan</vt:lpstr>
      <vt:lpstr>MethDevCostDay</vt:lpstr>
      <vt:lpstr>MethDevCostHr</vt:lpstr>
      <vt:lpstr>MethDevDays</vt:lpstr>
      <vt:lpstr>MethDevHours</vt:lpstr>
      <vt:lpstr>MethDevSessions</vt:lpstr>
      <vt:lpstr>MethdevTotalHours</vt:lpstr>
      <vt:lpstr>MRICost</vt:lpstr>
      <vt:lpstr>MRICostHr</vt:lpstr>
      <vt:lpstr>nArterialLines</vt:lpstr>
      <vt:lpstr>nBloodCounts</vt:lpstr>
      <vt:lpstr>nContrast</vt:lpstr>
      <vt:lpstr>nHPLC</vt:lpstr>
      <vt:lpstr>nMRIScans</vt:lpstr>
      <vt:lpstr>nMRISubjects</vt:lpstr>
      <vt:lpstr>nPETScans</vt:lpstr>
      <vt:lpstr>nPETSubjects</vt:lpstr>
      <vt:lpstr>nSyringes</vt:lpstr>
      <vt:lpstr>PetCost</vt:lpstr>
      <vt:lpstr>PETCostHr</vt:lpstr>
      <vt:lpstr>Summary!Print_Area</vt:lpstr>
      <vt:lpstr>ProjectAcronym</vt:lpstr>
      <vt:lpstr>ProjectAdminEmail</vt:lpstr>
      <vt:lpstr>ProjectCostCentre</vt:lpstr>
      <vt:lpstr>ProjectDepartment</vt:lpstr>
      <vt:lpstr>ProjectDivision</vt:lpstr>
      <vt:lpstr>ProjectDivisionAdmin</vt:lpstr>
      <vt:lpstr>ProjectDurationConfirmed</vt:lpstr>
      <vt:lpstr>ProjectDurationTBC</vt:lpstr>
      <vt:lpstr>ProjectEnd</vt:lpstr>
      <vt:lpstr>ProjectFunder</vt:lpstr>
      <vt:lpstr>ProjectInfoEd</vt:lpstr>
      <vt:lpstr>ProjectLeader</vt:lpstr>
      <vt:lpstr>ProjectLeaderEmail</vt:lpstr>
      <vt:lpstr>ProjectStart</vt:lpstr>
      <vt:lpstr>ProjectTitle</vt:lpstr>
      <vt:lpstr>TotalBloodCounts</vt:lpstr>
      <vt:lpstr>TotalContrast</vt:lpstr>
      <vt:lpstr>TotalHPLC</vt:lpstr>
      <vt:lpstr>TotalSyringes</vt:lpstr>
      <vt:lpstr>Tracer</vt:lpstr>
      <vt:lpstr>TracerCost</vt:lpstr>
    </vt:vector>
  </TitlesOfParts>
  <Company>Imperial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aashleys</dc:creator>
  <cp:lastModifiedBy>Busza, Albert L</cp:lastModifiedBy>
  <cp:lastPrinted>2013-10-15T17:06:36Z</cp:lastPrinted>
  <dcterms:created xsi:type="dcterms:W3CDTF">2012-10-01T13:37:14Z</dcterms:created>
  <dcterms:modified xsi:type="dcterms:W3CDTF">2022-06-14T15:42:35Z</dcterms:modified>
</cp:coreProperties>
</file>